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rtin\Downloads\LOL_submission\"/>
    </mc:Choice>
  </mc:AlternateContent>
  <xr:revisionPtr revIDLastSave="0" documentId="13_ncr:1_{6E2DA1D6-A667-4E03-B46B-ABEA055093EA}" xr6:coauthVersionLast="47" xr6:coauthVersionMax="47" xr10:uidLastSave="{00000000-0000-0000-0000-000000000000}"/>
  <bookViews>
    <workbookView xWindow="-110" yWindow="-110" windowWidth="22780" windowHeight="14660" xr2:uid="{AC7F1974-6EF0-F94D-B16D-8EF2C715A45A}"/>
  </bookViews>
  <sheets>
    <sheet name="Dataset" sheetId="6" r:id="rId1"/>
    <sheet name="References" sheetId="2" r:id="rId2"/>
    <sheet name="References_DBD" sheetId="4" r:id="rId3"/>
    <sheet name="Individual mass of partic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3" i="3" l="1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B168" i="3"/>
  <c r="B167" i="3"/>
  <c r="C136" i="3"/>
  <c r="C135" i="3"/>
  <c r="C121" i="3"/>
  <c r="C100" i="3"/>
  <c r="C99" i="3"/>
  <c r="B57" i="3"/>
  <c r="B56" i="3"/>
  <c r="B55" i="3"/>
  <c r="B54" i="3"/>
  <c r="B53" i="3"/>
  <c r="B52" i="3"/>
  <c r="B51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18" i="3"/>
  <c r="C17" i="3"/>
  <c r="C16" i="3"/>
  <c r="C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Cecilia Martin</author>
  </authors>
  <commentList>
    <comment ref="J359" authorId="0" shapeId="0" xr:uid="{95FA8861-52A1-42D0-B68F-9CE453B06891}">
      <text>
        <r>
          <rPr>
            <b/>
            <sz val="10"/>
            <color rgb="FF000000"/>
            <rFont val="Tahoma"/>
            <family val="2"/>
          </rPr>
          <t>Cecilia Martin: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 yellow, estimated sampling dates</t>
        </r>
      </text>
    </comment>
  </commentList>
</comments>
</file>

<file path=xl/sharedStrings.xml><?xml version="1.0" encoding="utf-8"?>
<sst xmlns="http://schemas.openxmlformats.org/spreadsheetml/2006/main" count="19707" uniqueCount="1131">
  <si>
    <t xml:space="preserve">Reference </t>
  </si>
  <si>
    <t>Continent</t>
  </si>
  <si>
    <t>Habitat_Type</t>
  </si>
  <si>
    <t>Sampling_date</t>
  </si>
  <si>
    <t>Sampling_method</t>
  </si>
  <si>
    <t>Density_separation_method</t>
  </si>
  <si>
    <t>Screening</t>
  </si>
  <si>
    <t>FTIR_Raman</t>
  </si>
  <si>
    <t>Estimated_proportion</t>
  </si>
  <si>
    <t>Asia</t>
  </si>
  <si>
    <t>Beach</t>
  </si>
  <si>
    <t>Manual collection</t>
  </si>
  <si>
    <t>NaCl</t>
  </si>
  <si>
    <t>Visual with microscope</t>
  </si>
  <si>
    <t>YES</t>
  </si>
  <si>
    <t>NaI</t>
  </si>
  <si>
    <t>NO</t>
  </si>
  <si>
    <t>None</t>
  </si>
  <si>
    <t>LMT</t>
  </si>
  <si>
    <t>China</t>
  </si>
  <si>
    <t>Europe</t>
  </si>
  <si>
    <t>YES (only particles)</t>
  </si>
  <si>
    <t>CaCl2</t>
  </si>
  <si>
    <t>ZnCl2</t>
  </si>
  <si>
    <t>Visual with magnifier and microscope</t>
  </si>
  <si>
    <t>Africa</t>
  </si>
  <si>
    <t>KI</t>
  </si>
  <si>
    <t>Visual with magnifier or microscope</t>
  </si>
  <si>
    <t>Not Applicable</t>
  </si>
  <si>
    <t>Oceania</t>
  </si>
  <si>
    <t>Corers</t>
  </si>
  <si>
    <t>Visual without microscope</t>
  </si>
  <si>
    <t>America</t>
  </si>
  <si>
    <t>Not specified</t>
  </si>
  <si>
    <t>North America</t>
  </si>
  <si>
    <t>Na2WO4·2H2O</t>
  </si>
  <si>
    <t>-</t>
  </si>
  <si>
    <t>Saudi Arabia</t>
  </si>
  <si>
    <t>mechanical separation</t>
  </si>
  <si>
    <t>United Kingdom</t>
  </si>
  <si>
    <t>Dredges and grabs</t>
  </si>
  <si>
    <t>Antarctica</t>
  </si>
  <si>
    <t>Australia</t>
  </si>
  <si>
    <t>EEZ</t>
  </si>
  <si>
    <t>High seas</t>
  </si>
  <si>
    <t>Estuary</t>
  </si>
  <si>
    <t>South America</t>
  </si>
  <si>
    <t>Harbour</t>
  </si>
  <si>
    <t>Lagoon</t>
  </si>
  <si>
    <t>Mangrove</t>
  </si>
  <si>
    <t>HCO2K</t>
  </si>
  <si>
    <t>Mudflat</t>
  </si>
  <si>
    <t>Na6H2W12O40</t>
  </si>
  <si>
    <t>Ludox TM-40</t>
  </si>
  <si>
    <t>Reef</t>
  </si>
  <si>
    <t>Caribbean</t>
  </si>
  <si>
    <t>KHCO2</t>
  </si>
  <si>
    <t>Seagrass</t>
  </si>
  <si>
    <t>Distilled water</t>
  </si>
  <si>
    <t>Trench</t>
  </si>
  <si>
    <t>Lander system</t>
  </si>
  <si>
    <t>Number</t>
  </si>
  <si>
    <t>Author</t>
  </si>
  <si>
    <t>Year</t>
  </si>
  <si>
    <t>Title</t>
  </si>
  <si>
    <t>Journal</t>
  </si>
  <si>
    <t>DOI</t>
  </si>
  <si>
    <t>Link</t>
  </si>
  <si>
    <t>Jun Wang, Mingxiao Wang, Shaoguo Ru, Xiaoshou Liu</t>
  </si>
  <si>
    <t>High levels of microplastic pollution in the sediments and benthic organisms of the South Yellow Sea, China</t>
  </si>
  <si>
    <t>SCIENCE OF THE TOTAL ENVIRONMENT</t>
  </si>
  <si>
    <t>10.1016/j.scitotenv.2018.10.007</t>
  </si>
  <si>
    <t>https://www.sciencedirect.com/science/article/pii/S0048969718338786</t>
  </si>
  <si>
    <t>Jingli Mu, Ling Qu Fei Jin, Shoufeng Zhang, Chao Fang, Xindong Ma, Weiwei Zhang, Cheng Huo, Yi Cong, Juying Wang</t>
  </si>
  <si>
    <t>Abundance and distribution of microplastics in the surface sediments from the northern Bering and Chukchi Seas</t>
  </si>
  <si>
    <t>ENVIRONMENTAL POLLUTION</t>
  </si>
  <si>
    <t>10.1016/j.envpol.2018.10.097</t>
  </si>
  <si>
    <t>https://www.sciencedirect.com/science/article/pii/S0269749118330720</t>
  </si>
  <si>
    <t>Li, Ruilong; Zhang, Linlin; Xue, Baoming; Wang, Yinghui</t>
  </si>
  <si>
    <t>Abundance and characteristics of microplastics in the mangrove sediment of the semi-enclosed Maowei Sea of the south China sea: New implications for location, rhizosphere, and sediment compositions</t>
  </si>
  <si>
    <t>10.1016/j.envpol.2018.10.089</t>
  </si>
  <si>
    <t>https://www.sciencedirect.com/science/article/pii/S0269749118337497</t>
  </si>
  <si>
    <t>Cheang, Chi Chiu; Ma, Yue; Fok, Lincoln</t>
  </si>
  <si>
    <t>Occurrence and Composition of Microplastics in the Seabed Sediments of the Coral Communities in Proximity of a Metropolitan Area</t>
  </si>
  <si>
    <t>INTERNATIONAL JOURNAL OF ENVIRONMENTAL RESEARCH AND PUBLIC HEALTH</t>
  </si>
  <si>
    <t>10.3390/ijerph15102270.</t>
  </si>
  <si>
    <t>https://www.ncbi.nlm.nih.gov/pubmed/30332808</t>
  </si>
  <si>
    <t>Li, Jia; Zhang, Hua; Zhang, Kaina; Yang, Ruijuan; Li, Ruize; Li, Yanfang</t>
  </si>
  <si>
    <t>Characterization, source, and retention of microplastic in sandy beaches and mangrove wetlands of the Qinzhou Bay, China</t>
  </si>
  <si>
    <t>MARINE POLLUTION BULLETIN</t>
  </si>
  <si>
    <t>10.1016/j.marpolbul.2018.09.025</t>
  </si>
  <si>
    <t>https://www.sciencedirect.com/science/article/pii/S0025326X18306647</t>
  </si>
  <si>
    <t>Chen, Minglong; Jin, Meng; Tao, Peiran; Wang, Zheng; Xie, Weiping; Yu, Xubiao; Wang, Kan</t>
  </si>
  <si>
    <t>Assessment of microplastics derived from mariculture in Xiangshan Bay, China</t>
  </si>
  <si>
    <t>10.1016/j.envpol.2018.07.133</t>
  </si>
  <si>
    <t>https://www.sciencedirect.com/science/article/pii/S0269749118322474</t>
  </si>
  <si>
    <t>Reed, Sarah; Clark, Marlon; Thompson, Richard; Hughes, Kevin A.</t>
  </si>
  <si>
    <t>Microplastics in marine sediments near Rothera Research Station, Antarctica</t>
  </si>
  <si>
    <t>0.1016/j.marpolbul.2018.05.068</t>
  </si>
  <si>
    <t>https://www.sciencedirect.com/science/article/pii/S0025326X18303977</t>
  </si>
  <si>
    <t>La Daana K.Kanha,Carina Johansson, J.P.G.L. Frias, Katarina Gardfeldt, Richard C. Thompson, Ian O’Connor</t>
  </si>
  <si>
    <t>Deep sea sediments of the Arctic Central Basin: A potential sink for microplastics</t>
  </si>
  <si>
    <t>Deep Sea Research Part I: Oceanographic Research Papers</t>
  </si>
  <si>
    <t>10.1016/j.dsr.2019.03.003</t>
  </si>
  <si>
    <t>https://www.sciencedirect.com/science/article/pii/S0967063718301973</t>
  </si>
  <si>
    <t>Michele Mistri, Vanessa Infantini, Marco Scoponi, Tommaso Granata, Letizia Moruzzi, Francesca Massara, Miriam De Donati, Cristina Munari</t>
  </si>
  <si>
    <t>Small plastic debris in sediments from the Central Adriatic Sea: Types, occurrence and distribution</t>
  </si>
  <si>
    <t xml:space="preserve">MARINE POLLUTION BULLETIN </t>
  </si>
  <si>
    <t>10.1016/j.marpolbul.2017.07.063</t>
  </si>
  <si>
    <t>https://www.sciencedirect.com/science/article/pii/S0025326X17306586</t>
  </si>
  <si>
    <t>Melanie Bergmann, Vanessa Wirzberger, Thomas Krumpen, Claudia Lorenz, Sebastian Primpke, Mine B. Tekman,Gunnar Gerdts.</t>
  </si>
  <si>
    <t>High Quantities of Microplastic in Arctic Deep-Sea Sediments from the HAUSGARTEN Observatory</t>
  </si>
  <si>
    <t xml:space="preserve">ENVIRONMENTAL SCIENCE AND TECHNOLOGY </t>
  </si>
  <si>
    <t>10.1021/acs.est.7b03331</t>
  </si>
  <si>
    <t>https://pubs.acs.org/doi/full/10.1021/acs.est.7b03331</t>
  </si>
  <si>
    <t>Martin, Jake; Lusher, Amy; Thompson, Richard C.; Morley, Audrey</t>
  </si>
  <si>
    <t>The Deposition and Accumulation of Microplastics in Marine Sediments and Bottom Water from the Irish Continental Shelf</t>
  </si>
  <si>
    <t>SCIENTIFIC REPORTS</t>
  </si>
  <si>
    <t>10.1038/s41598-017-11079-2</t>
  </si>
  <si>
    <t>https://www.nature.com/articles/s41598-017-11079-2</t>
  </si>
  <si>
    <t>Abidli, Sami; Toumi, Hela; Lahbib, Youssef; El Menif, Najoua Trigui</t>
  </si>
  <si>
    <t>The First Evaluation of Microplastics in Sediments from the Complex Lagoon-Channel of Bizerte (Northern Tunisia)</t>
  </si>
  <si>
    <t>WATER AIR AND SOIL POLLUTION</t>
  </si>
  <si>
    <t>10.1007/s11270-017-3439-9</t>
  </si>
  <si>
    <t>https://link.springer.com/article/10.1007/s11270-017-3439-9</t>
  </si>
  <si>
    <t>Peng, Guyu; Zhu, Bangshang; Yang, Dongqi; Su, Lei; Shi, Huahong; Li, Daoji</t>
  </si>
  <si>
    <t>Microplastics in sediments of the Changjiang Estuary, China</t>
  </si>
  <si>
    <t>10.1016/j.envpol.2016.12.064.</t>
  </si>
  <si>
    <t>https://www.sciencedirect.com/science/article/pii/S0269749116308338</t>
  </si>
  <si>
    <t>Blaskovic, Andrea; Fastelli, Paolo; Cizmek, Hrvoje; Guerranti, Cristiana; Renzi, Monia</t>
  </si>
  <si>
    <t>Plastic litter in sediments from the Croatian marine protected area of the natural park of Telascica bay (Adriatic Sea)</t>
  </si>
  <si>
    <t>10.1016/j.marpolbul.2016.09.018</t>
  </si>
  <si>
    <t>https://www.sciencedirect.com/science/article/pii/S0025326X16307561</t>
  </si>
  <si>
    <t>Matsuguma Y., Takada H., Kumata H., Kanke H., Sakurai S., Suzuki T., Itoh M., Okazaki Y., Boonyatumanond R., Zakaria MP., Weerts S-, Newman B.</t>
  </si>
  <si>
    <t>Microplastics in Sediment Cores from Asia and Africa as Indicators of Temporal Trends in Plastic Pollution</t>
  </si>
  <si>
    <t>Archives of Environmental Contamination and Toxicology</t>
  </si>
  <si>
    <t>10.1007/s00244-017-0414-9</t>
  </si>
  <si>
    <t>https://link.springer.com/article/10.1007/s00244-017-0414-9</t>
  </si>
  <si>
    <t>Nur Hazimah Mohamed Nor, Jeffrey Philip Obbard</t>
  </si>
  <si>
    <t>Microplastics in Singapore’s coastal mangrove ecosystems</t>
  </si>
  <si>
    <t>10.1016/j.marpolbul.2013.11.025</t>
  </si>
  <si>
    <t>https://www.sciencedirect.com/science/article/pii/S0025326X13007261</t>
  </si>
  <si>
    <t>Sami Abidli,Joana C. Antunes, Joana L. Ferreira, Youssef Lahbib, Paula Sobral, Najoua Trigui El Menif</t>
  </si>
  <si>
    <t>Microplastics in sediments from the littoral zone of the north Tunisian coast (Mediterranean Sea)</t>
  </si>
  <si>
    <t xml:space="preserve">ESTUARINE COASTAL AND SHELF SCIENCE </t>
  </si>
  <si>
    <t>10.1016/j.ecss.2018.03.006</t>
  </si>
  <si>
    <t>https://www.sciencedirect.com/science/article/pii/S0272771417310806</t>
  </si>
  <si>
    <t>Michiel Claessens, Steven De Meester, Lieve Van Landuyt, Karen De Clerck, Colin R. Janssen,</t>
  </si>
  <si>
    <t>Occurrence and distribution of microplastics in marine sediments along the Belgian coast</t>
  </si>
  <si>
    <t>10.1016/j.marpolbul.2011.06.030</t>
  </si>
  <si>
    <t>https://www.ncbi.nlm.nih.gov/pubmed/21802098</t>
  </si>
  <si>
    <t>Lisbeth Van Cauwenberghe, Ann Vanreusel, Jan Mees, Colin R. Janssen</t>
  </si>
  <si>
    <t>Microplastic pollution in deep-sea sediments</t>
  </si>
  <si>
    <t>10.1016/j.envpol.2013.08.013</t>
  </si>
  <si>
    <t>https://www.sciencedirect.com/science/article/pii/S0269749113004387</t>
  </si>
  <si>
    <t>Francesco Saliu, Simone Montano, Maria Grazia Garavaglia, Marina Lasagni, Davide Seveso, Paolo Galli</t>
  </si>
  <si>
    <t>Microplastic and charred microplastic in the Faafu Atoll, Maldives</t>
  </si>
  <si>
    <t>10.1016/j.marpolbul.2018.09.023</t>
  </si>
  <si>
    <t>https://www.sciencedirect.com/science/article/pii/S0025326X18306623</t>
  </si>
  <si>
    <t>Willis, Kathryn A.; Eriksen, Ruth; Wilcox, Chris; Hardesty, Britta D.</t>
  </si>
  <si>
    <t>Microplastic Distribution at Different Sediment Depths in an Urban Estuary</t>
  </si>
  <si>
    <t>FRONTIERS IN MARINE SCIENCE</t>
  </si>
  <si>
    <t>https://doi.org/10.3389/fmars.2017.00419</t>
  </si>
  <si>
    <t>https://www.frontiersin.org/articles/10.3389/fmars.2017.00419/full</t>
  </si>
  <si>
    <t>Fastelli, Paolo; Blaskovic, Andrea; Bernardi, Giulia; Romeo, Teresa; Cizmek, Hrvoje; Andaloro, Franco; Russo, Giovanni F.; Guerranti, Cristiana; Renzi, Monia</t>
  </si>
  <si>
    <t>Plastic litter in sediments from a marine area likely to become protected (Aeolian Archipelago's islands, Tyrrhenian sea)</t>
  </si>
  <si>
    <t>10.1016/j.marpolbul.2016.08.054</t>
  </si>
  <si>
    <t>https://www.sciencedirect.com/science/article/pii/S0025326X16306828</t>
  </si>
  <si>
    <t>Renzi, Monia; Blaskovic, Andrea; Fastelli, Paolo; Marcelli, Massimiliano; Guerranti, Cristiana; Cannas, Susanna; Barone, Lorenzo; Massara, Francesca</t>
  </si>
  <si>
    <t>Is the microplastic selective according to the habitat? Records in amphioxus sands, Maerl bed habitats and Cymodocea nodosa habitats</t>
  </si>
  <si>
    <t>10.1016/j.marpolbul.2018.03.019</t>
  </si>
  <si>
    <t>https://www.sciencedirect.com/science/article/pii/S0025326X18301644?via%3Dihub</t>
  </si>
  <si>
    <t>Peng, X.; Chen, M.; Chen, S.; Dasgupta, S.; Xu, H.; Ta, K.; Du, M.; Li, J.; Guo, Z.; Bai, S.</t>
  </si>
  <si>
    <t>Microplastics contaminate the deepest part of the world's ocean</t>
  </si>
  <si>
    <t>GEOCHEMICAL PERSPECTIVES</t>
  </si>
  <si>
    <t>10.7185/geochemlet.1829</t>
  </si>
  <si>
    <t>https://www.geochemicalperspectivesletters.org/article1829</t>
  </si>
  <si>
    <t>Vianello, A.; Boldrin, A.; Guerriero, P.; Moschino, V.; Rella, R.; Sturaro, A.; Da Ros, L.</t>
  </si>
  <si>
    <t>Microplastic particles in sediments of Lagoon of Venice, Italy: First observations on occurrence, spatial patterns and identification</t>
  </si>
  <si>
    <t>Estuarine, Coastal and Shelf Science</t>
  </si>
  <si>
    <t>https://doi.org/10.1016/j.ecss.2013.03.022</t>
  </si>
  <si>
    <t>https://www.sciencedirect.com/science/article/pii/S0272771413001480</t>
  </si>
  <si>
    <t>Alomar, Carme; Estarellas, Fernando; Deudero, Salud</t>
  </si>
  <si>
    <t>Microplastics in the Mediterranean Sea: Deposition in coastal shallow sediments, spatial variation and preferential grain size</t>
  </si>
  <si>
    <t xml:space="preserve">Marine Environmental Research </t>
  </si>
  <si>
    <t>https://doi.org/10.1016/j.marenvres.2016.01.005</t>
  </si>
  <si>
    <t>https://www.sciencedirect.com/science/article/pii/S0141113616300058</t>
  </si>
  <si>
    <t>Frias, J. P. G. L.; Gago, J.; Otero, V.; Sobral, P.</t>
  </si>
  <si>
    <t>Microplastics in coastal sediments from Southern Portuguese shelf waters</t>
  </si>
  <si>
    <t>MARINE ENVIRONMENTAL RESEARCH</t>
  </si>
  <si>
    <t>https://doi.org/10.1016/j.marenvres.2015.12.006</t>
  </si>
  <si>
    <t>https://www.sciencedirect.com/science/article/pii/S0141113615300866#sec2</t>
  </si>
  <si>
    <t>Karthik, R.; Robin, R. S.; Purvaja, R.; Ganguly, D.; Anandavelu, I.; Raghuraman, R.; Hariharan, G.; Ramakrishna, A.; Ramesh, R.</t>
  </si>
  <si>
    <t>Microplastics along the beaches of southeast coast of India</t>
  </si>
  <si>
    <t>https://doi.org/10.1016/j.scitotenv.2018.07.242</t>
  </si>
  <si>
    <t>https://www.sciencedirect.com/science/article/pii/S0048969718326986#ec0005</t>
  </si>
  <si>
    <t>Van Cauwenberghe, Lisbeth; Claessens, Michiel; Vandegehuchte, Michiel B.; Mees, Jan; Janssen, Colin R.</t>
  </si>
  <si>
    <t>Assessment of marine debris on the Belgian Continental Shelf</t>
  </si>
  <si>
    <t>https://doi.org/10.1016/j.marpolbul.2013.05.026</t>
  </si>
  <si>
    <t>https://www.sciencedirect.com/science/article/pii/S0025326X13002737</t>
  </si>
  <si>
    <t>Zhao, Jianmin; Ran, Wen; Teng, Jia; Liu, Yongliang; Liu, Hui; Yin, Xiaonan; Cao, Ruiwen; Wang, Qing</t>
  </si>
  <si>
    <t>Microplastic pollution in sediments from the Bohai Sea and the Yellow Sea, China</t>
  </si>
  <si>
    <t>https://doi.org/10.1016/j.scitotenv.2018.05.346</t>
  </si>
  <si>
    <t>https://www.sciencedirect.com/science/article/pii/S0048969718319995#f0005</t>
  </si>
  <si>
    <t>Bosker, Thijs; Guaita, Lucia; Behrens, Paul</t>
  </si>
  <si>
    <t>Microplastic pollution on Caribbean beaches in the Lesser Antilles</t>
  </si>
  <si>
    <t>https://doi.org/10.1016/j.marpolbul.2018.05.060</t>
  </si>
  <si>
    <t>https://www.sciencedirect.com/science/article/pii/S0025326X18303898#t0005</t>
  </si>
  <si>
    <t>Eo, Soeun; Hong, Sang Hee; Song, Young Kyoung; Lee, Jongsu; Lee, Jongmyoung; Shim, Won Joon</t>
  </si>
  <si>
    <t>Abundance, composition, and distribution of microplastics larger than 20 mu m in sand beaches of South Korea</t>
  </si>
  <si>
    <t>https://doi.org/10.1016/j.envpol.2018.03.096</t>
  </si>
  <si>
    <t>https://www.sciencedirect.com/science/article/pii/S0269749117346092#appsec1</t>
  </si>
  <si>
    <t>Chubarenko, I. P.; Esiukova, E. E.; Bagaev, A. V.; Bagaeva, M. A.; Grave, A. N.</t>
  </si>
  <si>
    <t>Three-dimensional distribution of anthropogenic microparticles in the body of sandy beaches</t>
  </si>
  <si>
    <t>https://doi.org/10.1016/j.scitotenv.2018.02.167</t>
  </si>
  <si>
    <t>https://www.sciencedirect.com/science/article/pii/S0048969718305606#f0005</t>
  </si>
  <si>
    <t>Abayomi, Oyebamiji Abib; Range, Pedro; Al-Ghouti, Mohammad A.; Obbard, Jeffrey Philip; Almeer, Saeed Hashim; Ben-Hamadou, Radhouane</t>
  </si>
  <si>
    <t>Microplastics in coastal environments of the Arabian Gulf</t>
  </si>
  <si>
    <t>https://doi.org/10.1016/j.marpolbul.2017.07.011</t>
  </si>
  <si>
    <t>https://www.sciencedirect.com/science/article/pii/S0025326X17305921#s0070</t>
  </si>
  <si>
    <t>Lots, Froukje A. E.; Behrens, Paul; Vijver, Martina G.; Horton, Alice A.; Bosker, Thijs</t>
  </si>
  <si>
    <t>A large-scale investigation of microplastic contamination: Abundance and characteristics of microplastics in European beach sediment</t>
  </si>
  <si>
    <t>https://doi.org/10.1016/j.marpolbul.2017.08.057</t>
  </si>
  <si>
    <t>https://www.sciencedirect.com/science/article/pii/S0025326X17307312</t>
  </si>
  <si>
    <t>Munari, Cristina; Scoponi, Marco; Mistri, Michele</t>
  </si>
  <si>
    <t>Plastic debris in the Mediterranean Sea: Types, occurrence and distribution along Adriatic shorelines</t>
  </si>
  <si>
    <t>WASTE MANAGEMENT</t>
  </si>
  <si>
    <t>https://doi.org/10.1016/j.wasman.2017.05.020</t>
  </si>
  <si>
    <t>https://www.sciencedirect.com/science/article/pii/S0956053X17303410#s0050</t>
  </si>
  <si>
    <t>Naji, Abolfazl; Esmaili, Zinat; Mason, Sherri A.; Vethaak, A. Dick</t>
  </si>
  <si>
    <t>The occurrence of microplastic contamination in littoral sediments of the Persian Gulf, Iran</t>
  </si>
  <si>
    <t>ENVIRONMENTAL SCIENCE AND POLLUTION RESEARCH</t>
  </si>
  <si>
    <t>10.1007/s11356-017-9587-z</t>
  </si>
  <si>
    <t>https://link.springer.com/article/10.1007/s11356-017-9587-z</t>
  </si>
  <si>
    <t>Imhof, Hannes K.; Sigl, Robert; Brauer, Emilia; Feyl, Sabine; Giesemann, Philipp; Klink, Saskia; Leupolz, Kathrin; Loeder, Martin G. J.; Loeschel, Lena A.; Missun, Jan; Muszynski, Sarah; Ramsperger, Anja F. R. M.; Schrank, Isabella; Speck, Susan; Steibl, Sebastian; Trotter, Benjamin; Winter, Isabel; Laforsch, Christian</t>
  </si>
  <si>
    <t>Spatial and temporal variation of macro-, meso- and microplastic abundance on a remote coral island of the Maldives, Indian Ocean</t>
  </si>
  <si>
    <t>https://doi.org/10.1016/j.marpolbul.2017.01.010</t>
  </si>
  <si>
    <t>https://www.sciencedirect.com/science/article/pii/S0025326X17300103#f0005</t>
  </si>
  <si>
    <t>Graca, Bozena; Szewc, Karolina; Zakrzewska, Danuta; Dolega, Anna; Szczerbowska-Boruchowska, Magdalena</t>
  </si>
  <si>
    <t>Sources and fate of microplastics in marine and beach sediments of the Southern Baltic Sea-a preliminary study</t>
  </si>
  <si>
    <t>10.1007/s11356-017-8419-5.</t>
  </si>
  <si>
    <t>https://link.springer.com/article/10.1007/s11356-017-8419-5</t>
  </si>
  <si>
    <t>Nel, Holly Astrid; Hean, Jeffrey William; Noundou, Xavier Siwe; Froneman, Pierre William</t>
  </si>
  <si>
    <t>Do microplastic loads reflect the population demographics along the southern African coastline?</t>
  </si>
  <si>
    <t>https://doi.org/10.1016/j.marpolbul.2016.11.056</t>
  </si>
  <si>
    <t>https://www.sciencedirect.com/science/article/pii/S0025326X16309766#f0005</t>
  </si>
  <si>
    <t>Naji, Abolfazi; Esmaili, Zinat; Khan, Farhan R.</t>
  </si>
  <si>
    <t>Plastic debris and microplastics along the beaches of the Strait of Hormuz, Persian Gulf</t>
  </si>
  <si>
    <t>https://doi.org/10.1016/j.marpolbul.2016.11.032</t>
  </si>
  <si>
    <t>https://www.sciencedirect.com/science/article/pii/S0025326X16309523</t>
  </si>
  <si>
    <t>Esiukova, Elena</t>
  </si>
  <si>
    <t>Plastic pollution on the Baltic beaches of Kaliningrad region, Russia</t>
  </si>
  <si>
    <t>https://doi.org/10.1016/j.marpolbul.2016.10.001</t>
  </si>
  <si>
    <t>https://www.sciencedirect.com/science/article/pii/S0025326X16308177</t>
  </si>
  <si>
    <t>Kunz, Alexander; Walther, Bruno A.; Lowemark, Ludvig; Lee, Yao-Chang</t>
  </si>
  <si>
    <t>Distribution and quantity of microplastic on sandy beaches along the northern coast of Taiwan</t>
  </si>
  <si>
    <t>https://doi.org/10.1016/j.marpolbul.2016.07.022</t>
  </si>
  <si>
    <t>https://www.sciencedirect.com/science/article/pii/S0025326X16305689</t>
  </si>
  <si>
    <t>Wessel, Caitlin C.; Lockridge, Grant R.; Battiste, David; Cebrian, Just</t>
  </si>
  <si>
    <t>Abundance and characteristics of microplastics in beach sediments: Insights into microplastic accumulation in northern Gulf of Mexico estuaries</t>
  </si>
  <si>
    <t>https://doi.org/10.1016/j.marpolbul.2016.06.002</t>
  </si>
  <si>
    <t>https://www.sciencedirect.com/science/article/pii/S0025326X16304064#f0015</t>
  </si>
  <si>
    <t>Yu, Xubiao; Peng, Jinping; Wang, Jundong; Wang, Kan; Bao, Shaowu</t>
  </si>
  <si>
    <t>Occurrence of microplastics in the beach sand of the Chinese inner sea: the Bohai Sea</t>
  </si>
  <si>
    <t>https://doi.org/10.1016/j.envpol.2016.04.080</t>
  </si>
  <si>
    <t>https://www.sciencedirect.com/science/article/pii/S0269749116303463#fig1</t>
  </si>
  <si>
    <t>Clunies-Ross, P. J.; Smith, G. P. S.; Gordon, K. C.; Gaw, S.</t>
  </si>
  <si>
    <t>Synthetic shorelines in New Zealand? Quantification and characterisation of microplastic pollution on Canterbury's coastlines</t>
  </si>
  <si>
    <t>NEW ZEALAND JOURNAL OF MARINE AND FRESHWATER RESEARCH</t>
  </si>
  <si>
    <t>https://doi.org/10.1080/00288330.2015.1132747</t>
  </si>
  <si>
    <t>https://www.tandfonline.com/doi/full/10.1080/00288330.2015.1132747</t>
  </si>
  <si>
    <t>Nel, H. A.; Froneman, P. W.</t>
  </si>
  <si>
    <t>A quantitative analysis of microplastic pollution along the south-eastern coastline of South Africa</t>
  </si>
  <si>
    <t>https://doi.org/10.1016/j.marpolbul.2015.09.043</t>
  </si>
  <si>
    <t>https://www.sciencedirect.com/science/article/pii/S0025326X15300588#f0010</t>
  </si>
  <si>
    <t>Qiu, Qiongxuan; Peng, Jinping; Yu, Xubiao; Chen, Fangchaizi; Wang, Jundong; Dong, Fenqiang</t>
  </si>
  <si>
    <t>Occurrence of microplastics in the coastal marine environment: First observation on sediment of China</t>
  </si>
  <si>
    <t>https://doi.org/10.1016/j.marpolbul.2015.07.028</t>
  </si>
  <si>
    <t>https://www.sciencedirect.com/science/article/pii/S0025326X15004488#f0010</t>
  </si>
  <si>
    <t>Dekiff, Jens H.; Remy, Dominique; Klasmeier, Joerg; Fries, Elke</t>
  </si>
  <si>
    <t>Occurrence and spatial distribution of microplastics in sediments from Norderney</t>
  </si>
  <si>
    <t>https://doi.org/10.1016/j.envpol.2013.11.019</t>
  </si>
  <si>
    <t>https://www.sciencedirect.com/science/article/pii/S0269749113006088</t>
  </si>
  <si>
    <t>Cannas, Susanna; Fastelli, Paolo; Guerranti, Cristiana; Renzi, Monia</t>
  </si>
  <si>
    <t>Plastic litter in sediments from the coasts of south Tuscany (Tyrrhenian Sea)</t>
  </si>
  <si>
    <t>https://doi.org/10.1016/j.marpolbul.2017.04.008</t>
  </si>
  <si>
    <t>https://www.sciencedirect.com/science/article/pii/S0025326X17303028</t>
  </si>
  <si>
    <t>Bin Zhang, Di Wu,Xin Yang, Jia Teng, Yongliang Liu, Chen Zhang, Jianmin Zhao, Xiaonan Yin, Liping You, Yanfang Liu, Qing Wang</t>
  </si>
  <si>
    <t>Microplastic pollution in the surface sediments collected from Sishili Bay, North Yellow Sea, China</t>
  </si>
  <si>
    <t>https://doi.org/10.1016/j.marpolbul.2019.02.021</t>
  </si>
  <si>
    <t>https://www.sciencedirect.com/science/article/pii/S0025326X19301109#s0005</t>
  </si>
  <si>
    <t>Lo HS., Xu X., Wong CY., Cheung SG..</t>
  </si>
  <si>
    <t>Comparisons of microplastic pollution between mudflats and sandy beaches in Hong Kong</t>
  </si>
  <si>
    <t>https://doi.org/10.1016/j.envpol.2018.01.031</t>
  </si>
  <si>
    <t>https://www.sciencedirect.com/science/article/pii/S0269749117345451</t>
  </si>
  <si>
    <t>Woodall, Lucy C.; Sanchez-Vidal, Anna; Canals, Miquel; Paterson, Gordon L. J.; Coppock, Rachel; Sleight, Victoria; Calafat, Antonio; Rogers, Alex D.; Narayanaswamy, Bhavani E.; Thompson, Richard C.</t>
  </si>
  <si>
    <t>The deep sea is a major sink for microplastic debris</t>
  </si>
  <si>
    <t>ROYAL SOCIETY OPEN SCIENCE</t>
  </si>
  <si>
    <t>https://doi.org/10.1098/rsos.140317</t>
  </si>
  <si>
    <t>https://royalsocietypublishing.org/doi/full/10.1098/rsos.140317</t>
  </si>
  <si>
    <t>Viola Fischera, Nikolaus O.Elsner, Nils Brenke,Enrico Schwabe, Angelika Brandt</t>
  </si>
  <si>
    <t>Plastic pollution of the Kuril–Kamchatka Trench area (NW pacific)</t>
  </si>
  <si>
    <t>Deep Sea Research Part II: Topical Studies in Oceanography</t>
  </si>
  <si>
    <t>https://doi.org/10.1016/j.dsr2.2014.08.012</t>
  </si>
  <si>
    <t>https://www.sciencedirect.com/science/article/pii/S0967064514002173#f0005</t>
  </si>
  <si>
    <t>S.D. Ling, M. Sinclair, C.J. Levi, S.E. Reeves, G.J. Edgar</t>
  </si>
  <si>
    <t>Ubiquity of microplastics in coastal seafloor sediments</t>
  </si>
  <si>
    <t>Marine Pollution Bulletin</t>
  </si>
  <si>
    <t>https://doi.org/10.1016/j.marpolbul.2017.05.038</t>
  </si>
  <si>
    <t>https://www.sciencedirect.com/science/article/pii/S0025326X17304265#s1085</t>
  </si>
  <si>
    <t>M Zobkov, E Esiukova</t>
  </si>
  <si>
    <t>Microplastics in Baltic bottom sediments: Quantification procedures and first results</t>
  </si>
  <si>
    <t>https://doi.org/10.1016/j.marpolbul.2016.10.060</t>
  </si>
  <si>
    <t>https://www.sciencedirect.com/science/article/pii/S0025326X16308761#f0020</t>
  </si>
  <si>
    <t>Cristina Munaria, Vanessa Infantini, Marco Scoponi</t>
  </si>
  <si>
    <t>Microplastics in the sediments of Terra Nova Bay (Ross Sea, Antarctica)</t>
  </si>
  <si>
    <t>https://doi.org/10.1016/j.marpolbul.2017.06.039</t>
  </si>
  <si>
    <t>https://www.sciencedirect.com/science/article/pii/S0025326X17305192</t>
  </si>
  <si>
    <t>Leslie, H. A.; Brandsma, S. H.; van Velzen, M. J. M.; Vethaak, A. D.</t>
  </si>
  <si>
    <t xml:space="preserve">Microplastics en route: Field measurements in the Dutch river delta and Amsterdam canals, wastewater treatment plants, North Sea sediments and biota Environ. </t>
  </si>
  <si>
    <t>Environment International</t>
  </si>
  <si>
    <t>https://doi.org/10.1016/j.envint.2017.01.018</t>
  </si>
  <si>
    <t>https://www.sciencedirect.com/science/article/pii/S0160412017301654?via%3Dihub#f0010</t>
  </si>
  <si>
    <t>Khawla Chouchene, João Pinto da Costa, Ahmed Wali, Ana V. Girão, Olfa Hentati, Armando C. Duarte, Teresa Rocha-Santos, Mohamed Ksibi</t>
  </si>
  <si>
    <t>Microplastic pollution in the sediments of Sidi Mansour Harbor in Southeast Tunisia</t>
  </si>
  <si>
    <t>https://doi.org/10.1016/j.marpolbul.2019.06.004</t>
  </si>
  <si>
    <t>https://www.sciencedirect.com/science/article/pii/S0025326X19304497</t>
  </si>
  <si>
    <t>Ana Virginia Filgueiras, Jesús Gago, Juan Antonio Campillo, Víctor Manuel León</t>
  </si>
  <si>
    <t>Microplastic distribution in surface sediments along the Spanish Mediterranean continental shelf</t>
  </si>
  <si>
    <t>Environmental Science and Pollution Research</t>
  </si>
  <si>
    <t>https://link.springer.com/article/10.1007/s11356-019-05341-5</t>
  </si>
  <si>
    <t>Fok and Cheung</t>
  </si>
  <si>
    <t>Hong Kong at the Pearl River Estuary: a hotspot of microplastic pollution</t>
  </si>
  <si>
    <t>https://doi.org/10.1016/j.marpolbul.2015.07.050</t>
  </si>
  <si>
    <t>https://www.sciencedirect.com/science/article/pii/S0025326X15004701#t0005</t>
  </si>
  <si>
    <t>Haibo Zhang, Qian Zhou, Zhiyong Xie, Yang Zhou, Chen Tu, Chuancheng Fu, Wenying Mi, Ralf Ebinghaus, Peter Christie, Yongming Luo</t>
  </si>
  <si>
    <t>Occurrences of organophosphorus esters and phthalates in the microplastics from the coastal beaches in north China</t>
  </si>
  <si>
    <t>https://doi.org/10.1016/j.scitotenv.2017.10.163</t>
  </si>
  <si>
    <t>https://www.sciencedirect.com/science/article/pii/S0048969717328735</t>
  </si>
  <si>
    <t>Jongmyoung Lee, Sunwook Hong, Young Kyung Song, Sang Hee Hong, Yong Chang Jang, Mi Jang, Nak Won Heo, Gi Myung Han, Mi Jeong Lee, Daeseok Kang, Won Joon Shim</t>
  </si>
  <si>
    <t>Relationships among the abundances of plastic debris in different size classes on beaches in South Korea</t>
  </si>
  <si>
    <t>https://doi.org/10.1016/j.marpolbul.2013.08.013</t>
  </si>
  <si>
    <t>https://www.sciencedirect.com/science/article/pii/S0025326X13004657#f0005</t>
  </si>
  <si>
    <t>Shiye Zhao, Lixin Zhu, Daoji Li</t>
  </si>
  <si>
    <t>Characterization of small plastic debris on tourism beaches around the South China Sea</t>
  </si>
  <si>
    <t>Regional Studies in Marine Science</t>
  </si>
  <si>
    <t>https://doi.org/10.1016/j.rsma.2015.04.001</t>
  </si>
  <si>
    <t>https://www.sciencedirect.com/science/article/pii/S2352485515000109#f000005</t>
  </si>
  <si>
    <t>Cecilia Martin, F. Baalkhuyur, L. Valluzzi, V. Saderne, M. Cusack, H. Almahasheer, P.K. Krishnakumar L., Rabaoui, M.A. Qurban, Ariane Arias-Ortiz, Pere Masqué and Carlos M. Duarte</t>
  </si>
  <si>
    <t>Li, Ruili; Yu, Lingyun; Chai, Minwei; Wu, Hailun; Zhu, Xiaoshan</t>
  </si>
  <si>
    <t>The distribution, characteristics and ecological risks of microplastics in the mangroves of Southern China</t>
  </si>
  <si>
    <t>https://doi.org/10.1016/j.scitotenv.2019.135025</t>
  </si>
  <si>
    <t>https://www.sciencedirect.com/science/article/pii/S004896971935017X</t>
  </si>
  <si>
    <t>Falahudin, Dede; Cordova, Muhammad Reza; Sun, Xiaoxia; Yogaswara, Deny; Wulandari, Ita; Hindarti, Dwi; Arifin, Zainal</t>
  </si>
  <si>
    <t>The first occurrence, spatial distribution and characteristics of microplastic particles in sediments from Banten Bay, Indonesia</t>
  </si>
  <si>
    <t>https://doi.org/10.1016/j.scitotenv.2019.135304</t>
  </si>
  <si>
    <t>https://www-sciencedirect-com.ezproxy.uniroma1.it/science/article/pii/S0048969719352969?via%3Dihub</t>
  </si>
  <si>
    <t>Saeed, Talat; Al-Jandal, Noura; Al-Mutairi, Ahmad; Taqi, Hameeda</t>
  </si>
  <si>
    <t>Microplastics in Kuwait marine environment: Results of first survey.</t>
  </si>
  <si>
    <t>Marine pollution bulletin</t>
  </si>
  <si>
    <t>https://doi.org/10.1016/j.marpolbul.2019.110880</t>
  </si>
  <si>
    <t>https://www-sciencedirect-com.ezproxy.uniroma1.it/science/article/pii/S0025326X19310367?via%3Dihub</t>
  </si>
  <si>
    <t>Zheng, Yifan; Li, Jingxi; Cao, Wei; Liu, Xuehai; Jiang, Fenghua; Ding, Jinfeng; Yin, Xiaofei; Sun, Chengjun</t>
  </si>
  <si>
    <t>Distribution characteristics of microplastics in the seawater and sediment: A case study in Jiaozhou Bay, China</t>
  </si>
  <si>
    <t>https://doi.org/10.1016/j.scitotenv.2019.04.008</t>
  </si>
  <si>
    <t>https://www-sciencedirect-com.ezproxy.uniroma1.it/science/article/pii/S0048969719315219?via%3Dihub</t>
  </si>
  <si>
    <t>McEachern, Kinsley; Alegria, Henry; Kalagher, Amelia L.; Hansen, Cypress; Morrison, Samantha; Hastings, David</t>
  </si>
  <si>
    <t>Microplastics in Tampa Bay, Florida: Abundance and variability in estuarine waters and sediments</t>
  </si>
  <si>
    <t>https://doi.org/10.1016/j.marpolbul.2019.07.068</t>
  </si>
  <si>
    <t>https://www-sciencedirect-com.ezproxy.uniroma1.it/science/article/pii/S0025326X19306083?via%3Dihub</t>
  </si>
  <si>
    <t>Naji, Abolfazl; Nuri, Marzieh; Amiri, Parisa; Niyogi, Som</t>
  </si>
  <si>
    <t>Small microplastic particles (S-MPPs) in sediments of mangrove ecosystem on the northern coast of the Persian Gulf</t>
  </si>
  <si>
    <t>https://doi.org/10.1016/j.marpolbul.2019.06.033</t>
  </si>
  <si>
    <t>https://www-sciencedirect-com.ezproxy.uniroma1.it/science/article/pii/S0025326X19304795?via%3Dihub#f0015</t>
  </si>
  <si>
    <t>Haave, Marte; Lorenz, Claudia; Primpke, Sebastian; Gerdts, Gunnar</t>
  </si>
  <si>
    <t>Different stories told by small and large microplastics in sediment - first report of microplastic concentrations in an urban recipient in Norway</t>
  </si>
  <si>
    <t>https://doi.org/10.1016/j.marpolbul.2019.02.015</t>
  </si>
  <si>
    <t>https://www-sciencedirect-com.ezproxy.uniroma1.it/science/article/pii/S0025326X19301043?via%3Dihub</t>
  </si>
  <si>
    <t>Asadi, M. A.; Hertika, A. M. S.; Iranawati, F.; Yuwandita, A. Y.</t>
  </si>
  <si>
    <t>Microplastics in the sediment of intertidal areas of Lamongan, Indonesia.</t>
  </si>
  <si>
    <t>AACL Bioflux</t>
  </si>
  <si>
    <t>https://search-proquest-com.ezproxy.uniroma1.it/docview/2277978173/fulltext/6567840D0D234ED1PQ/1?accountid=13698</t>
  </si>
  <si>
    <t>Ramirez-Alvarez, Nancy; Mendoza, Lorena Margarita Rios; Vinicio Macias-Zamora, Jose; Oregel-Vazquez, Lucero; Alvarez-Aguilar, Arturo; Augusto Hernandez-Guzman, Felix; Luis Sanchez-Osorio, Jose; Moore, Charles James; Silva-Jimenez, Hortencia; Felipe Navarro-Olache, Luis</t>
  </si>
  <si>
    <t>Microplastics: Sources and distribution in surface waters and sediments of Todos Santos Bay, Mexico</t>
  </si>
  <si>
    <t>https://doi.org/10.1016/j.scitotenv.2019.134838</t>
  </si>
  <si>
    <t>Zhang, Dongdong; Cui, Yaozong; Zhou, Hanghai; Jin, Cheng; Yu, Xinwei; Xu, Yongjiu; Li, Yanhong; Zhang, Chunfang</t>
  </si>
  <si>
    <t>Microplastic pollution in water, sediment, and fish from artificial reefs around the Ma'an Archipelago, Shengsi, China</t>
  </si>
  <si>
    <t>https://doi.org/10.1016/j.scitotenv.2019.134768</t>
  </si>
  <si>
    <t>Huang, Yuzhou; Xiao, Xi; Xu, Caicai; Perianen, Yuvna Devi; Hu, Jing; Holmer, Marianne</t>
  </si>
  <si>
    <t>Seagrass beds acting as a trap of microplastics - Emerging hotspot in the coastal region?</t>
  </si>
  <si>
    <t>Environmental pollution (Barking, Essex : 1987)</t>
  </si>
  <si>
    <t>https://doi.org/10.1016/j.envpol.2019.113450</t>
  </si>
  <si>
    <t>Doyen, Perine; Hermabessiere, Ludovic; Dehaut, Alexandre; Himber, Charlotte; Decodts, Marion; Degraeve, Thiefaine; Delord, Lena; Gaboriaud, Marie; Mone, Pauline; Sacco, Jade; Tavernier, Eric; Grard, Thierry; Duflos, Guillaume</t>
  </si>
  <si>
    <t>Occurrence and identification of microplastics in beach sediments from the Hauts-de-France region</t>
  </si>
  <si>
    <t>https://doi-org.ezproxy.uniroma1.it/10.1007/s11356-019-06027-8</t>
  </si>
  <si>
    <t>https://link-springer-com.ezproxy.uniroma1.it/article/10.1007/s11356-019-06027-8</t>
  </si>
  <si>
    <t>Firdaus, Muhammad; Trihadiningrum, Yulinah; Lestari, Prieskarinda</t>
  </si>
  <si>
    <t>Microplastic pollution in the sediment of Jagir Estuary, Surabaya City, Indonesia</t>
  </si>
  <si>
    <t>https://doi.org/10.1016/j.marpolbul.2019.110790</t>
  </si>
  <si>
    <t>Yao, Weimin; Di, Di; Wang, Zhenfeng; Liao, Zhonglu; Huang, Hong; Mei, Kun; Dahlgren, Randy A.; Zhang, Minghua; Shang, Xu</t>
  </si>
  <si>
    <t>Micro- and macroplastic accumulation in a newly formed Spartina alterniflora colonized estuarine saltmarsh in southeast China</t>
  </si>
  <si>
    <t>https://doi.org/10.1016/j.marpolbul.2019.110636</t>
  </si>
  <si>
    <t>Baptista Neto, Jose Antonio; de Carvalho, Diego Gomes; Medeiros, Kidian; Drabinski, Thiago L.; de Melo, Gustavo Vaz; Silva, Rafael Cuellar O.; Porto Silva, Diogo Ceddia; Batista, Leandro de Sousa; Macedo Dias, Gilberto Tavares; da Fonseca, Estefan Monteiro; dos Santos Filho, Joao Regis</t>
  </si>
  <si>
    <t>The impact of sediment dumping sites on the concentrations of microplastic in the inner continental shelf of Rio de Janeiro/Brazil</t>
  </si>
  <si>
    <t>https://doi.org/10.1016/j.marpolbul.2019.110558</t>
  </si>
  <si>
    <t>https://www-sciencedirect-com.ezproxy.uniroma1.it/science/article/pii/S0025326X19307027?via%3Dihub</t>
  </si>
  <si>
    <t>Zhang, Linlin; Zhang, Shuaipeng; Wang, Yinghui; Yu, Kefu; Li, Ruilong</t>
  </si>
  <si>
    <t>The spatial distribution of microplastic in the sands of a coral reef island in the South China Sea: Comparisons of the fringing reef and atoll</t>
  </si>
  <si>
    <t>https://doi.org/10.1016/j.scitotenv.2019.06.178</t>
  </si>
  <si>
    <t>Foshtomi, Maryam Yazdani; Oryan, Shahrbanoo; Taheri, Mehrshad; Bastami, Kazem Darvish; Zahed, Mohammad Ali</t>
  </si>
  <si>
    <t>Composition and abundance of microplastics in surface sediments and their interaction with sedimentary heavy metals, PAHs and TPH (total petroleum hydrocarbons)</t>
  </si>
  <si>
    <t>https://doi.org/10.1016/j.marpolbul.2019.110655</t>
  </si>
  <si>
    <t>https://www-sciencedirect-com.ezproxy.uniroma1.it/science/article/pii/S0025326X19308033?via%3Dihub</t>
  </si>
  <si>
    <t>Brandon, Jennifer A.; Jones, William; Ohman, Mark D.</t>
  </si>
  <si>
    <t>Multidecadal increase in plastic particles in coastal ocean sediments</t>
  </si>
  <si>
    <t>SCIENCE ADVANCES</t>
  </si>
  <si>
    <t>10.1126/sciadv.aax0587</t>
  </si>
  <si>
    <t>Alves, Vivianne E. N.; Figueiredo, Gisela M.</t>
  </si>
  <si>
    <t>Microplastic in the sediments of a highly eutrophic tropical estuary</t>
  </si>
  <si>
    <t>https://doi.org/10.1016/j.marpolbul.2019.06.042</t>
  </si>
  <si>
    <t>https://www-sciencedirect-com.ezproxy.uniroma1.it/science/article/pii/S0025326X19304886?via%3Dihub</t>
  </si>
  <si>
    <t>Wu, Fengrun; Pennings, Steven C.; Tong, Chunfu; Xu, Yutian</t>
  </si>
  <si>
    <t>Variation in microplastics composition at small spatial and temporal scales in a tidal flat of the Yangtze Estuary, China</t>
  </si>
  <si>
    <t>https://doi.org/10.1016/j.scitotenv.2019.134252</t>
  </si>
  <si>
    <t>https://www-sciencedirect-com.ezproxy.uniroma1.it/science/article/pii/S0048969719342354?via%3Dihub</t>
  </si>
  <si>
    <t>Jones, Katherine L; Hartl, Mark G J; Bell, Michael C; Capper, Angela</t>
  </si>
  <si>
    <t>Microplastic accumulation in a Zostera marina L. bed at Deerness Sound, Orkney, Scotland.</t>
  </si>
  <si>
    <t>https://doi.org/10.1016/j.marpolbul.2020.110883</t>
  </si>
  <si>
    <t>https://www-sciencedirect-com.ezproxy.uniroma1.it/science/article/pii/S0025326X20300011?via%3Dihub</t>
  </si>
  <si>
    <t>Lorenz, Claudia; Roscher, Lisa; Meyer, Melanie S.; Hildebrandt, Lars; Prume, Julia; Loeder, Martin G. J.; Primpke, Sebastian; Gerdts, Gunnar</t>
  </si>
  <si>
    <t>Spatial distribution of microplastics in sediments and surface waters of the southern North Sea</t>
  </si>
  <si>
    <t>https://doi.org/10.1016/j.envpol.2019.06.093</t>
  </si>
  <si>
    <t>Piehl, Sarah; Mitterwallner, Veronika; Atwood, Elizabeth C.; Bochow, Mathias; Laforsch, Christian</t>
  </si>
  <si>
    <t>Abundance and distribution of large microplastics (1-5 mm) within beach sediments at the Po River Delta, northeast Italy</t>
  </si>
  <si>
    <t>https://doi.org/10.1016/j.marpolbul.2019.110515</t>
  </si>
  <si>
    <t>Wu, Nan; Zhang, Ying; Zhang, Xiaohan; Zhao, Ze; He, Jiahui; Li, Wenpeng; Ma, Yongzheng; Niu, Zhiguang</t>
  </si>
  <si>
    <t>Occurrence and distribution of microplastics in the surface water and sediment of two typical estuaries in Bohai Bay, China</t>
  </si>
  <si>
    <t>ENVIRONMENTAL SCIENCE-PROCESSES &amp; IMPACTS</t>
  </si>
  <si>
    <t>https://doi.org/10.1039/C9EM00148D</t>
  </si>
  <si>
    <t>Sathish, Narmatha; Jeyasanta, K. Immaculate; Patterson, Jamila</t>
  </si>
  <si>
    <t>Abundance, characteristics and surface degradation features of microplastics in beach sediments of five coastal areas in Tamil Nadu, India</t>
  </si>
  <si>
    <t>https://doi.org/10.1016/j.marpolbul.2019.03.037</t>
  </si>
  <si>
    <t>Mohsen, Mohamed; Wang, Qing; Zhang, Libin; Sun, Lina; Lin, Chenggang; Yang, Hongsheng</t>
  </si>
  <si>
    <t>Microplastic ingestion by the farmed sea cucumber Apostichopus japonicus in China</t>
  </si>
  <si>
    <t>https://doi.org/10.1016/j.envpol.2018.11.083</t>
  </si>
  <si>
    <t>Robin, R. S.; Karthik, R.; Purvaja, R.; Ganguly, D.; Anandavelu, I.; Mugilarasan, M.; Ramesh, R.</t>
  </si>
  <si>
    <t>Holistic assessment of microplastics in various coastal environmental matrices, southwest coast of India</t>
  </si>
  <si>
    <t>https://doi.org/10.1016/j.scitotenv.2019.134947</t>
  </si>
  <si>
    <t>Dowarah, Kaushik; Devipriya, Suja P.</t>
  </si>
  <si>
    <t>Microplastic prevalence in the beaches of Puducherry, India and its correlation with fishing and tourism/recreational activities</t>
  </si>
  <si>
    <t>https://doi.org/10.1016/j.marpolbul.2019.07.066</t>
  </si>
  <si>
    <t>https://www-sciencedirect-com.ezproxy.uniroma1.it/science/article/pii/S0025326X1930606X?via%3Dihub</t>
  </si>
  <si>
    <t>Velez, Nadja; Zardi, Gerardo, I; Lo Savio, Roberto; McQuaid, Christopher D.; Valbusa, Ugo; Sabour, Brahim; Nicastro, Katy R.</t>
  </si>
  <si>
    <t>A baseline assessment of beach macrolitter and microplastics along northeastern Atlantic shores</t>
  </si>
  <si>
    <t>https://doi.org/10.1016/j.marpolbul.2019.110649</t>
  </si>
  <si>
    <t>Constant, Mel; Kerherve, Philippe; Mino-Vercellio-Verollet, Morgan; Dumontier, Marc; Vidal, Anna Sanchez; Canals, Miguel; Heussner, Serge</t>
  </si>
  <si>
    <t>Beached microplastics in the Northwestern Mediterranean Sea</t>
  </si>
  <si>
    <t>https://doi.org/10.1016/j.marpolbul.2019.03.032</t>
  </si>
  <si>
    <t>Curren, Emily; Leong, Sandric Chee Yew</t>
  </si>
  <si>
    <t>Profiles of bacterial assemblages from microplastics of tropical coastal environments</t>
  </si>
  <si>
    <t>https://doi.org/10.1016/j.scitotenv.2018.11.250</t>
  </si>
  <si>
    <t>Atwood, Elizabeth C.; Falcieri, Francesco M.; Piehl, Sarah; Bochow, Mathias; Matthies, Michael; Franke, Jonas; Carniel, Sandro; Sclavo, Mauro; Laforsch, Christian; Siegert, Florian</t>
  </si>
  <si>
    <t>Coastal accumulation of microplastic particles emitted from the Po River, Northern Italy: Comparing remote sensing and hydrodynamic modelling with in situ sample collections</t>
  </si>
  <si>
    <t>https://doi.org/10.1016/j.marpolbul.2018.11.045</t>
  </si>
  <si>
    <t>Green, Benjamin C; Johnson, Charlotte L E</t>
  </si>
  <si>
    <t>Characterisation of microplastic contamination in sediment of England's inshore waters.</t>
  </si>
  <si>
    <t>https://doi.org/10.1016/j.marpolbul.2019.110788</t>
  </si>
  <si>
    <t>Peng, Guyu; Bellerby, Richard; Zhang, Feng; Sun, Xuerong; Li, Daoji</t>
  </si>
  <si>
    <t>The ocean's ultimate trashcan: Hadal trenches as major depositories for plastic pollution</t>
  </si>
  <si>
    <t>WATER RESEARCH</t>
  </si>
  <si>
    <t>https://doi.org/10.1016/j.watres.2019.115121</t>
  </si>
  <si>
    <t>Jahan, Sayka; Strezov, Vladimir; Weldekidan, Haftom; Kumar, Ravinder; Kan, Tao; Sarkodie, Samuel Asumadu; He, Jing; Dastjerdi, Behnam; Wilson, Scott P.</t>
  </si>
  <si>
    <t>Interrelationship of microplastic pollution in sediments and oysters in a seaport environment of the eastern coast of Australia</t>
  </si>
  <si>
    <t>https://doi.org/10.1016/j.scitotenv.2019.133924</t>
  </si>
  <si>
    <t>Yabanli, Murat; Yozukmaz, Aykut; Sener, Idris; Olmez, Ozge Tokul</t>
  </si>
  <si>
    <t>Microplastic pollution at the intersection of the Aegean and Mediterranean Seas: A study of the Datca Peninsula (Turkey)</t>
  </si>
  <si>
    <t>https://doi.org/10.1016/j.marpolbul.2019.05.003</t>
  </si>
  <si>
    <t>Wang, Jun; Lu, Lin; Wang, Mingxiao; Jiang, Tao; Liu, Xiaoshou; Ru, Shaoguo</t>
  </si>
  <si>
    <t>Typhoons increase the abundance of microplastics in the marine environment and cultured organisms: A case study in Sanggou Bay, China</t>
  </si>
  <si>
    <t>https://doi.org/10.1016/j.scitotenv.2019.02.367</t>
  </si>
  <si>
    <t>Bancin, Lamtiur Junita; Walther, Bruno A.; Lee, Yao-Chang; Kunz, Alexander</t>
  </si>
  <si>
    <t>Two-dimensional distribution and abundance of micro- and mesoplastic pollution in the surface sediment of Xialiao Beach, New Taipei City, Taiwan</t>
  </si>
  <si>
    <t>Covernton, Garth A.; Collicutt, Brenna; Gurney-Smith, Helen J.; Pearce, Christopher M.; Dower, John F.; Ross, Peter S.; Dudas, Sarah E.</t>
  </si>
  <si>
    <t>Microplastics in bivalves and their habitat in relation to shellfish aquaculture proximity in coastal British Columbia, Canada</t>
  </si>
  <si>
    <t>AQUACULTURE ENVIRONMENT INTERACTIONS</t>
  </si>
  <si>
    <t>Baptista Neto, Jose Antonio; Gaylarde, Christine; Beech, Iwona; Bastos, Alex Cardoso; Quaresma, Valeria da Silva; de Carvalho, Diego Gomes</t>
  </si>
  <si>
    <t>Microplastics and attached microorganisms in sediments of the Vitoria bay estuarine system in SE Brazil</t>
  </si>
  <si>
    <t>OCEAN &amp; COASTAL MANAGEMENT</t>
  </si>
  <si>
    <t>https://doi.org/10.1016/j.ocecoaman.2018.12.030</t>
  </si>
  <si>
    <t>Korez, Spela; Gutow, Lars; Saborowski, Reinhard</t>
  </si>
  <si>
    <t>Microplastics at the strandlines of Slovenian beaches</t>
  </si>
  <si>
    <t>https://doi.org/10.1016/j.marpolbul.2019.05.054</t>
  </si>
  <si>
    <t>Misic, Cristina; Harriague, Anabella Covazzi; Ferrari, Marco</t>
  </si>
  <si>
    <t>Hydrodynamic forcing and sand permeability influence the distribution of anthropogenic microparticles in beach sediment</t>
  </si>
  <si>
    <t>ESTUARINE COASTAL AND SHELF SCIENCE</t>
  </si>
  <si>
    <t>https://doi.org/10.1016/j.ecss.2019.106429</t>
  </si>
  <si>
    <t>Wu, Fangzhu; Wang, Youji; Leung, Jonathan Y. S.; Huang, Wei; Zeng, Jiangning; Tang, Yanbin; Chen, Jianfang; Shi, Aiqin; Yu, Xiang; Xu, Xiaoqun; Zhang, Huaguo; Cao, Liang</t>
  </si>
  <si>
    <t>Accumulation of microplastics in typical commercial aquatic species: A case study at a productive aquaculture site in China</t>
  </si>
  <si>
    <t>https://doi.org/10.1016/j.scitotenv.2019.135432</t>
  </si>
  <si>
    <t>Zhang, Lishan; Liu, Junyong; Xie, Yuanshan; Zhong, Shan; Yang, Bin; Lu, Dongliang; Zhong, Qiuping</t>
  </si>
  <si>
    <t>Distribution of microplastics in surface water and sediments of Qin river in Beibu Gulf, China</t>
  </si>
  <si>
    <t>https://doi.org/10.1016/j.scitotenv.2019.135176</t>
  </si>
  <si>
    <t>Al-Lihaibi, Sultan; Al-Mehmadi, Asmaa; Alarif, Walied M.; Bawakid, Nahed O.; Kallenborn, Roland; Ali, Aasim M.</t>
  </si>
  <si>
    <t>Microplastics in sediments and fish from the Red Sea coast at Jeddah (Saudi Arabia)</t>
  </si>
  <si>
    <t>ENVIRONMENTAL CHEMISTRY</t>
  </si>
  <si>
    <t xml:space="preserve">No link </t>
  </si>
  <si>
    <t>Sandre, Fidji; Dromard, Charlotte R.; Le Menach, Karyn; Bouchon-Navaro, Yolande; Cordonnier, Sebastien; Tapie, Nathalie; Budzinski, Helene; Bouchon, Claude</t>
  </si>
  <si>
    <t>MICROPLASTIC DISTRIBUTION AND DETECTION OF CHLORDECONE ON MICROPLASTICS IN MARINE SEDIMENTS IN GUADELOUPE: A PRELIMINARY STUDY</t>
  </si>
  <si>
    <t>GULF AND CARIBBEAN RESEARCH</t>
  </si>
  <si>
    <t>https://hal.archives-ouvertes.fr/hal-02545089/document</t>
  </si>
  <si>
    <t>Kruger, Lotte; Casado-Coy, Nuria; Valle, Carlos; Ramos, Marina; Sanchez-Jerez, Pablo; Gago, Jesus; Carretero, Olga; Beltran-Sanahuja, Ana; Sanz-Lazaro, Carlos</t>
  </si>
  <si>
    <t>Plastic debris accumulation in the seabed derived from coastal fish farming.</t>
  </si>
  <si>
    <t>Ian A. Kane*, Michael A. Clare, Elda Miramontes, Roy Wogelius, James J. Rothwell, Pierre Garreau, Florian Pohl</t>
  </si>
  <si>
    <t>Seafloor microplastic hotspots controlled by deep-sea circulation</t>
  </si>
  <si>
    <t xml:space="preserve">SCIENCE  </t>
  </si>
  <si>
    <t>https://science.sciencemag.org/content/sci/suppl/2020/04/29/science.aba5899.DC1/aba5899_Kane_SM.pdf</t>
  </si>
  <si>
    <t>Exponential increase of plastic burial in mangrove sediments as a major plastic sink</t>
  </si>
  <si>
    <t>Science Advances</t>
  </si>
  <si>
    <t>(+/-)</t>
  </si>
  <si>
    <t>SD</t>
  </si>
  <si>
    <t>n 10 ml-1</t>
  </si>
  <si>
    <t>n m-2</t>
  </si>
  <si>
    <t xml:space="preserve">n m-2 </t>
  </si>
  <si>
    <t>n 25 cm-2</t>
  </si>
  <si>
    <t>n g-1</t>
  </si>
  <si>
    <t>SE</t>
  </si>
  <si>
    <t>n 0.0125 m-3</t>
  </si>
  <si>
    <t>n 50 g-1</t>
  </si>
  <si>
    <t>n 50 ml-1</t>
  </si>
  <si>
    <t>n 0.25 m-2</t>
  </si>
  <si>
    <t>n 70 ml-1</t>
  </si>
  <si>
    <t>n kg-1</t>
  </si>
  <si>
    <t xml:space="preserve">n kg-1 </t>
  </si>
  <si>
    <t>n 0.09 m-2</t>
  </si>
  <si>
    <t>n 10 g-1</t>
  </si>
  <si>
    <t> 50 </t>
  </si>
  <si>
    <t>60 </t>
  </si>
  <si>
    <t> 60 </t>
  </si>
  <si>
    <t> 70 </t>
  </si>
  <si>
    <t> 80</t>
  </si>
  <si>
    <t> 80 </t>
  </si>
  <si>
    <t>90 </t>
  </si>
  <si>
    <t> 110 </t>
  </si>
  <si>
    <t> 120 </t>
  </si>
  <si>
    <t> 170 </t>
  </si>
  <si>
    <t> 220 </t>
  </si>
  <si>
    <t> 280 </t>
  </si>
  <si>
    <t> 360 </t>
  </si>
  <si>
    <t> 530 </t>
  </si>
  <si>
    <t>610 </t>
  </si>
  <si>
    <t>126 </t>
  </si>
  <si>
    <t> 130</t>
  </si>
  <si>
    <t>n 500 cm-3</t>
  </si>
  <si>
    <t>n 0.1 m-2</t>
  </si>
  <si>
    <t>n 300 g-1</t>
  </si>
  <si>
    <t>2.2 - 22</t>
  </si>
  <si>
    <t>95% CI</t>
  </si>
  <si>
    <t>0.2 - 7.2</t>
  </si>
  <si>
    <t>0 - 9.1</t>
  </si>
  <si>
    <t>1.3 - 12.2</t>
  </si>
  <si>
    <t>3.2 - 11.1</t>
  </si>
  <si>
    <t>5.9 - 11.2</t>
  </si>
  <si>
    <t>4.2 - 22.1</t>
  </si>
  <si>
    <t>5.1 - 34</t>
  </si>
  <si>
    <t>8 - 23</t>
  </si>
  <si>
    <t>5.3 - 31.1</t>
  </si>
  <si>
    <t>7.3 - 52.1</t>
  </si>
  <si>
    <t>13.4 - 24</t>
  </si>
  <si>
    <t xml:space="preserve">n 100 g-1 </t>
  </si>
  <si>
    <t>n 5 g-1</t>
  </si>
  <si>
    <t>Reference</t>
  </si>
  <si>
    <t>Central size (mm)</t>
  </si>
  <si>
    <t>Weight (mg)</t>
  </si>
  <si>
    <t>https://doi.org/10.1126/sciadv.aaz5593</t>
  </si>
  <si>
    <t>Unsworth, R. K., Higgs, A., Walter, B., Cullen-Unsworth, L. C., Inman, I., &amp; Jones, B. L</t>
  </si>
  <si>
    <t>Canopy Accumulation: Are Seagrass Meadows a Sink of Microplastics?</t>
  </si>
  <si>
    <t>Oceans</t>
  </si>
  <si>
    <t>https://doi.org/10.3390/oceans2010010</t>
  </si>
  <si>
    <t>Recovery_density_separation (%)</t>
  </si>
  <si>
    <t>Water_Depth (m)</t>
  </si>
  <si>
    <t>Distance_land (miles)</t>
  </si>
  <si>
    <t>Latitude (N)</t>
  </si>
  <si>
    <t>Longitude €</t>
  </si>
  <si>
    <t>Depth_min (cm)</t>
  </si>
  <si>
    <t>Depth_max (cm)</t>
  </si>
  <si>
    <t>Central_depth (cm)</t>
  </si>
  <si>
    <t>Thickness (cm)</t>
  </si>
  <si>
    <t>Abundance_fibers (n kg-1)</t>
  </si>
  <si>
    <t>Abundance_Non-fibrous (n kg-1)</t>
  </si>
  <si>
    <t>Estimated_Fibers (n kg-1)</t>
  </si>
  <si>
    <t>Corrected_Fibers (n kg-1)</t>
  </si>
  <si>
    <t>Corrected_Non-Fibrous (n kg-1)</t>
  </si>
  <si>
    <t>A temporal record of microplastic pollution in Mediterranean seagrass soils</t>
  </si>
  <si>
    <t xml:space="preserve">Dahl, M., Bergman, S., Björk, M., Diaz-Almela, E., Granberg, M., Gullström, M., ... &amp; Mateo, M. Á. </t>
  </si>
  <si>
    <t>Environmental Pollution</t>
  </si>
  <si>
    <t>https://doi.org/10.1016/j.envpol.2021.116451</t>
  </si>
  <si>
    <t>Systematic identification of microplastics in abyssal and hadal sediments of the Kuril Kamchatka trench.</t>
  </si>
  <si>
    <t xml:space="preserve">Abel, S. M., Primpke, S., Int-Veen, I., Brandt, A., &amp; Gerdts, G. </t>
  </si>
  <si>
    <t>https://doi.org/10.1016/j.envpol.2020.116095</t>
  </si>
  <si>
    <t>Microplastic accumulation in deep-sea sediments from the Rockall Trough</t>
  </si>
  <si>
    <t xml:space="preserve">Courtene-Jones, W., Quinn, B., Ewins, C., Gary, S. F., &amp; Narayanaswamy, B. E. </t>
  </si>
  <si>
    <t>https://doi.org/10.1016/j.marpolbul.2020.111092</t>
  </si>
  <si>
    <t>Canola oil</t>
  </si>
  <si>
    <t>High abundances of microplastic pollution in deep-sea sediments: evidence from Antarctica and the Southern Ocean.</t>
  </si>
  <si>
    <t xml:space="preserve">Cunningham, E. M., Ehlers, S. M., Dick, J. T., Sigwart, J. D., Linse, K., Dick, J. J., &amp; Kiriakoulakis, K. </t>
  </si>
  <si>
    <t>Environmental Science &amp; Technology</t>
  </si>
  <si>
    <t>https://doi.org/10.1021/acs.est.0c03441</t>
  </si>
  <si>
    <t>Microplastic Pollution in Deep-Sea Sediments From the Great Australian Bight</t>
  </si>
  <si>
    <t xml:space="preserve">Barrett, J., Chase, Z., Zhang, J., Holl, M. M. B., Willis, K., Williams, A., ... &amp; Wilcox, C. </t>
  </si>
  <si>
    <t>Frontiers in Marine Science</t>
  </si>
  <si>
    <t>https://doi.org/10.3389/fmars.2020.576170</t>
  </si>
  <si>
    <t>Slope</t>
  </si>
  <si>
    <t>Ridge</t>
  </si>
  <si>
    <t>Abyss</t>
  </si>
  <si>
    <t>Continental_shelf</t>
  </si>
  <si>
    <t xml:space="preserve">n g-1 </t>
  </si>
  <si>
    <t>Estimated_Non-fibrous (n kg-1)</t>
  </si>
  <si>
    <t>OriginalSource_DBD</t>
  </si>
  <si>
    <t>ID</t>
  </si>
  <si>
    <t>Poirier_2006_https://doi.org/10.1594/PANGAEA.707809_Pangaea</t>
  </si>
  <si>
    <t>Cartapanis_et_al_2016_Nat_Comm</t>
  </si>
  <si>
    <t>Kennedy_et_al_2004_Estuar_Coastal_Shelf_Sci</t>
  </si>
  <si>
    <t xml:space="preserve">Setier_et_al_2004_https://doi.org/10.1594/PANGAEA.199835_Pangaea </t>
  </si>
  <si>
    <t>Baumgart_et_al_2010_https://doi.org/10.1594/PANGAEA.737980_Pangaea</t>
  </si>
  <si>
    <t>unpublished (Grobe, 2000)</t>
  </si>
  <si>
    <t>Setier_et_al_2004_https://doi.org/10.1594/PANGAEA.199835_Pangaea; Cartapanis_et_al_2016_Nat_Comm</t>
  </si>
  <si>
    <t>Akhmet'yeva_et_al_1982_https://doi.org/10.1594/PANGAEA.755474,_Pangaea</t>
  </si>
  <si>
    <t>Bouillon_Boschker_2006_biogeosci</t>
  </si>
  <si>
    <t>Holmer_2004_Aq_Micro_Ecol</t>
  </si>
  <si>
    <t>Alt_Epping_et_al_2008_https://doi.org/10.1594/PANGAEA.707264_Pangaea; Mil_Homens_et_al_2006_https://doi.org/10.1594/PANGAEA.354681_Pangaea</t>
  </si>
  <si>
    <t>Nemirovskaya_2007_https://doi.org/10.1594/PANGAEA.745925_Pangaea</t>
  </si>
  <si>
    <t>Hartmann_et_al_1971_https://doi.org/10.1594/PANGAEA.472312_Pangaea</t>
  </si>
  <si>
    <t>Karageorgis_et_al_2002_https://doi.org/10.1594/PANGAEA.711561_Pangaea</t>
  </si>
  <si>
    <t>Alt_Epping_et_al_2008_https://doi.org/10.1594/PANGAEA.707260_Pangaea, Mil_Homens_et_al_2006_https://doi.org/10.1594/PANGAEA.354681_Pangaea</t>
  </si>
  <si>
    <t>Bakker &amp; Helder (1993)</t>
  </si>
  <si>
    <t>anonymous (1995): ODER-Project</t>
  </si>
  <si>
    <t>Inthorn_et_al_2006_https://doi.org/10.1130/G22153.1_Pangaea</t>
  </si>
  <si>
    <t>Fulthorpe_et_al_2012_https://doi.org/10.1594/PANGAEA.778002_Pangaea</t>
  </si>
  <si>
    <t>Fulthorpe_et_al_2012_https://doi.org/10.1594/PANGAEA.778792_Pangaea</t>
  </si>
  <si>
    <t>Fulthorpe_et_al_2012_https://doi.org/10.1594/PANGAEA.778649_Pangaea</t>
  </si>
  <si>
    <t>Schulz_et_al_1997_https://doi.org/10.1594/PANGAEA.721833_Pangaea</t>
  </si>
  <si>
    <t>Peterse_et_al_2009_https://doi.org/10.1594/PANGAEA.882408_Pangaea</t>
  </si>
  <si>
    <t>Shadsky_et_al_1982_https://doi.org/10.1594/PANGAEA.755482_Pangaea</t>
  </si>
  <si>
    <t>Shadsky_et_al_1982_https://doi.org/10.1594/PANGAEA.755481_Pangaea</t>
  </si>
  <si>
    <t>Frieling_et_al_2018_https://doi.org/10.1594/PANGAEA.885997_Pangaea</t>
  </si>
  <si>
    <t>Frieling_et_al_2018_https://doi.org/10.1594/PANGAEA.885995_Pangaea</t>
  </si>
  <si>
    <t>Salvado_et_al_ DOI: 10.1002/2015GL066058_Geo_Phys_Res</t>
  </si>
  <si>
    <t>Serrano_et_al. 2018_Sci_Report</t>
  </si>
  <si>
    <t>Gao_2018_Pol_J_Env_Stud</t>
  </si>
  <si>
    <t>Gao_et_al_2018_Sci_Rep</t>
  </si>
  <si>
    <t>Hartmann_et_al_1971_https://doi.org/10.1594/PANGAEA.472312_Pangaea; Marchig_1974_https://doi.org/10.1594/PANGAEA.509878_Pangaea</t>
  </si>
  <si>
    <t>Liu_et_al_2017_Sci_Total_Environ</t>
  </si>
  <si>
    <t>Alt_Epping_et_al_2008_https://doi.org/10.1594/PANGAEA.707264_Pangaea, Mil_Homens_et_al_2006_https://doi.org/10.1594/PANGAEA.354681_Pangaea</t>
  </si>
  <si>
    <t>Green_et_al_2018_Plos_One</t>
  </si>
  <si>
    <t>Lopes dos Santos_&amp;_Vane_2016_Organic_Geochem</t>
  </si>
  <si>
    <t>Alvarez-Rogel_et_al_2007_Estuar_Coast_Shelf_Sci</t>
  </si>
  <si>
    <t>Shadsky_et_al_1982_https://doi.org/10.1594/PANGAEA.755482_Pangaea, Korzhikova_et_al_1979_https://doi.org/10.1594/PANGAEA.755006_Pangaea</t>
  </si>
  <si>
    <t>Brehme (1992)</t>
  </si>
  <si>
    <t>Feary_et_al_2005_https://doi.org/10.1594/PANGAEA.252404_Pangaea</t>
  </si>
  <si>
    <t>Wirachwong_&amp;_Holmer_2010_Aquatic_Bot</t>
  </si>
  <si>
    <t>Schile_et_al_2016_ https://doi.org/10.15146/R3K59Z</t>
  </si>
  <si>
    <t>Alongi_2008_Aq_Micro_Ecol</t>
  </si>
  <si>
    <t>Olsen_et_al_2011_Soil_Biol_Biochem</t>
  </si>
  <si>
    <t>Lein_et_al_2007_https://doi.org/10.1594/PANGAEA.785886_Pangaea</t>
  </si>
  <si>
    <t>Stein_et_al_2017_https://doi.org/10.1594/PANGAEA.868789_Pangaea</t>
  </si>
  <si>
    <t>Udalov_et_al_2006_https://doi.org/10.1594/PANGAEA.726466_Pangaea</t>
  </si>
  <si>
    <t>Vazquez_et_al_2017_https://doi.org/10.1594/PANGAEA.879748_Pangaea</t>
  </si>
  <si>
    <t>n 34 cm-2</t>
  </si>
  <si>
    <t>n 63.6 g-1</t>
  </si>
  <si>
    <t>n 52.36 g-1</t>
  </si>
  <si>
    <t>Proportion_fibers</t>
  </si>
  <si>
    <t>NA</t>
  </si>
  <si>
    <t>n 7 cm-2</t>
  </si>
  <si>
    <t>Corrected_Fibers (n cm-3)</t>
  </si>
  <si>
    <t>Corrected_Non-Fibrous (n cm-3)</t>
  </si>
  <si>
    <t>Mean Population in 110 km radius (no. people km-2)</t>
  </si>
  <si>
    <t>https://digitalcommons.uri.edu/cgi/viewcontent.cgi?article=1815&amp;context=theses</t>
  </si>
  <si>
    <t>https://www.sciencedirect.com/science/article/abs/pii/S0967064597000520</t>
  </si>
  <si>
    <t>https://www.science.org/doi/10.1126/sciadv.aaz5593</t>
  </si>
  <si>
    <t>https://www.researchgate.net/publication/222728783_Skagerrak_northeastern_North_Sea_oxygen_microprofiles_and_porewater_chemistry_in_sediments</t>
  </si>
  <si>
    <t>https://epic.awi.de/id/eprint/26287/1/BerPolarforsch1992110.pdf</t>
  </si>
  <si>
    <t>https://www.sciencedirect.com/science/article/abs/pii/001670379390032R</t>
  </si>
  <si>
    <t>https://www.sciencedirect.com/science/article/abs/pii/0016703787903206</t>
  </si>
  <si>
    <t>https://pubs.geoscienceworld.org/cushmanfoundation/jfr/article-abstract/29/2/93/76789/BENTHIC-FORAMINIFERAL-DISTRIBUTION-IN-THE</t>
  </si>
  <si>
    <t>https://d1wqtxts1xzle7.cloudfront.net/45718427/Benthic_fluxes_nitrogen_cycling_in_sedim20160517-13895-1eostec.pdf?1463508491=&amp;response-content-disposition=inline%3B+filename%3DBenthic_fluxes_and_nitrogen_cycling_in_s.pdf&amp;Expires=1633870186&amp;Signature=QCNHMZ2q1c0ilM7VbHV9SAN44qo5cIIefu6Lgzy~Ayj6Lxc6fHqUM-ppqUAPAArHKWAW6zc2OAQHvseFfk8Syizfoie4b~45twkLeCHQ3rklmkUQaeHHFTGVryyEoY0JqWDZ--3r8Cq5WndgiCFFcrPVyJgRATM2SSfLHU3vWRQw0GOJuocDt9o8kYnwK1wQPOP1W-vPSIx572EkRJpUWK-Tx0Mb8WL9qEHqBH9VexcbY-nODrkhXMIgKBNctOdqDwX-3CGwctU2VcjhAZB1knkWb5EsAb~zztcEgrXmGiPaQ-uJ7E8pV0RNztuQ6IlyUXW75EphaqjXc1V8xhE0Qg__&amp;Key-Pair-Id=APKAJLOHF5GGSLRBV4ZA</t>
  </si>
  <si>
    <t>https://www.sciencedirect.com/science/article/pii/S0025322798000620?casa_token=BiG3Q93oZGgAAAAA:jW_4SLBzYSfhr4UGgsY7630I2wG0gfZBIXR1xmofnhbVdMvJoDzZQKlKzzNcldBfp9LQevGPfQ</t>
  </si>
  <si>
    <t>https://www.sciencedirect.com/science/article/pii/S0924796302000672?casa_token=C5rfPFNQXMwAAAAA:sFUK2aP7LujtoeK9KwbVbZK-uI4kwOWwQKUHHXjVRua542Z8u5a5ufyXxTAKU5EGjcMPgnY1ZQ</t>
  </si>
  <si>
    <t>https://www.sciencedirect.com/science/article/pii/0967063793900293</t>
  </si>
  <si>
    <t>https://www.sciencedirect.com/science/article/pii/S0967064502000838?casa_token=K8f0fusfNjcAAAAA:VD-WWjlH0DDtZwGth3GC_55KehjiWEK3d8nc_zqN3LBTr6k0aWeHEZiFxV4EUCWP0nh_RFGiPg</t>
  </si>
  <si>
    <t>https://archimer.ifremer.fr/doc/00093/20403/18070.pdf</t>
  </si>
  <si>
    <t>https://epic.awi.de/id/eprint/28998/1/Loc2000a.pdf</t>
  </si>
  <si>
    <t>https://core.ac.uk/download/pdf/11749054.pdf</t>
  </si>
  <si>
    <t>https://www.sciencedirect.com/science/article/pii/S0967064502001030?casa_token=LEoJrMpzNHgAAAAA:1mSGpccshw8Z9TW9QmB8ASpIxmy2qK0LIB9hX8nJh-LnBrnt6NBNIDEbzL6X4TRVTh1gIorQpg</t>
  </si>
  <si>
    <t>https://agupubs.onlinelibrary.wiley.com/doi/full/10.1029/2001GB001488</t>
  </si>
  <si>
    <t>https://www.bodc.ac.uk/resources/products/data/bodc_products/omex_1/</t>
  </si>
  <si>
    <t>https://link.springer.com/content/pdf/10.1007/s003670050107.pdf</t>
  </si>
  <si>
    <t>https://www.sciencedirect.com/science/article/pii/S0025322701002869?casa_token=TSOLYf1mIBIAAAAA:y4xlQOoPI4PZjWvdggEH5ztyysfzZTPhpSRQVPP2p8Yjt2Tzu3JRJwr1tsYvXCj2L9B0Q66owQ</t>
  </si>
  <si>
    <t>https://link.springer.com/chapter/10.1007/978-3-642-58646-0_12</t>
  </si>
  <si>
    <t>https://agupubs.onlinelibrary.wiley.com/doi/abs/10.1029/95PA00310?casa_token=q670kYtrxyUAAAAA:W-Zxw6Dr9jffAB4-N1r4E_ElO0Doll3IW0dpdubwPpuyp5QptMjlugCSOQ4xeUZsAdT5BGtTczOy1ZU</t>
  </si>
  <si>
    <t>https://www.sciencedirect.com/science/article/abs/pii/0016703773900082</t>
  </si>
  <si>
    <t>https://epic.awi.de/id/eprint/28809/1/Sok1986a.pdf</t>
  </si>
  <si>
    <t>https://www.sciencedirect.com/science/article/abs/pii/0025322794901856</t>
  </si>
  <si>
    <t>https://epic.awi.de/id/eprint/26431/1/BerPolarforsch1997251.pdf</t>
  </si>
  <si>
    <t>https://doi.pangaea.de/10.1594/PANGAEA.755474</t>
  </si>
  <si>
    <t>https://www.sciencedirect.com/science/article/pii/S0967063704001384?via%3Dihub</t>
  </si>
  <si>
    <t>https://www.int-res.com/articles/ame2008/51/a051p141.pdf</t>
  </si>
  <si>
    <t>Alt-Epping, Ulrich; Mil-Homens, Mário; Hebbeln, Dierk; Abrantes, Fatima F; Schneider, Ralph R (2008): Distribution of surface sediment properties in the Douro region. PANGAEA</t>
  </si>
  <si>
    <t>https://doi.pangaea.de/10.1594/PANGAEA.707260</t>
  </si>
  <si>
    <t>https://www.sciencedirect.com/science/article/abs/pii/S0025322707001247?via%3Dihub</t>
  </si>
  <si>
    <t>https://doi.pangaea.de/10.1594/PANGAEA.199835</t>
  </si>
  <si>
    <t>https://doi.pangaea.de/10.1594/PANGAEA.354681</t>
  </si>
  <si>
    <t>https://www.sciencedirect.com/science/article/abs/pii/S0278434306001257?via%3Dihub</t>
  </si>
  <si>
    <t>Akhmet'yeva et al. 1982</t>
  </si>
  <si>
    <t>Alongi et al. 2008</t>
  </si>
  <si>
    <t>Alt-Epping et al. 2008, Mil-Homens et al. 2006</t>
  </si>
  <si>
    <t>https://www.sciencedirect.com/science/article/pii/S0272771407000583?casa_token=2pPedeeEOZMAAAAA:nkIqGfTplDPVtmQ5m6shG3zKG6zTiU5txhzGSFbWD8nC9Kez79HObAgsK3nwsDC5TL2pCGtbNw</t>
  </si>
  <si>
    <t>Alvarez-Rogel et al. 2007</t>
  </si>
  <si>
    <t>https://doi.pangaea.de/10.1594/PANGAEA.737980</t>
  </si>
  <si>
    <t>https://www.sciencedirect.com/science/article/pii/S0967063709002428?via%3Dihub</t>
  </si>
  <si>
    <t>Baumgart et al. 2010</t>
  </si>
  <si>
    <t>https://bg.copernicus.org/articles/3/175/2006/</t>
  </si>
  <si>
    <t>https://www.int-res.com/abstracts/ame/v36/n3/p227-237/</t>
  </si>
  <si>
    <t>Holmer et al. 2004</t>
  </si>
  <si>
    <t>Lower_size_limit (um)</t>
  </si>
  <si>
    <t>Correction_factor_size</t>
  </si>
  <si>
    <t>Upper_size_limit (mm)</t>
  </si>
  <si>
    <t>Mitigation_against_contamination</t>
  </si>
  <si>
    <t>Dry_bulk_density_DBD (g cm-3)</t>
  </si>
  <si>
    <t>DataSource_DBD</t>
  </si>
  <si>
    <t>Number_of_samples</t>
  </si>
  <si>
    <t>Error_type</t>
  </si>
  <si>
    <t>Unit</t>
  </si>
  <si>
    <t>Plastic_abundance_converted (n kg-1)</t>
  </si>
  <si>
    <t>Plastic_abundance</t>
  </si>
  <si>
    <t>Sediment_accretion (cm y-1)</t>
  </si>
  <si>
    <t>Yancheva et al. 2007</t>
  </si>
  <si>
    <t>https://doi.pangaea.de/10.1594/PANGAEA.587835</t>
  </si>
  <si>
    <t>https://www.nature.com/articles/nature05431</t>
  </si>
  <si>
    <t>https://www.nature.com/articles/ncomms10796?origin=ppub</t>
  </si>
  <si>
    <t>https://doi.pangaea.de/10.1594/PANGAEA.115756</t>
  </si>
  <si>
    <t>https://www.sciencedirect.com/science/article/abs/pii/S0025322798001777?via%3Dihub</t>
  </si>
  <si>
    <t>Jian et al. 2003</t>
  </si>
  <si>
    <t>https://doi.pangaea.de/10.1594/PANGAEA.785503</t>
  </si>
  <si>
    <t>https://onlinelibrary.wiley.com/doi/10.1111/j.1502-3885.2008.00035.x</t>
  </si>
  <si>
    <t>Knudsen et al. 2008</t>
  </si>
  <si>
    <t>https://doi.pangaea.de/10.1594/PANGAEA.712694</t>
  </si>
  <si>
    <t>https://www.tib.eu/en/suchen/id/awi:doi~10.2312%252FBzP_0344_1999/</t>
  </si>
  <si>
    <t>Winkler, 1999</t>
  </si>
  <si>
    <t>https://doi.pangaea.de/10.1594/PANGAEA.736780</t>
  </si>
  <si>
    <t>https://www.sciencedirect.com/science/article/abs/pii/S0025322704003159?via%3Dihub</t>
  </si>
  <si>
    <t>Schimanski &amp; Stattegger 2005</t>
  </si>
  <si>
    <t>https://doi.pangaea.de/10.1594/PANGAEA.51719</t>
  </si>
  <si>
    <t>Grobe 1996</t>
  </si>
  <si>
    <t>https://doi.pangaea.de/10.1594/PANGAEA.771053</t>
  </si>
  <si>
    <t>Lein &amp; Ivanov 2009</t>
  </si>
  <si>
    <t>https://www.sciencedirect.com/science/article/pii/S0031018207005184?casa_token=mwWGp88BpJAAAAAA:6x3NAwpNYkBv_ydt8T-XBYX8n1-Icj06_tKMirGIzQYPYzRBUQNMulaIZssB-17z0iaSoSjKUA</t>
  </si>
  <si>
    <t>https://doi.pangaea.de/10.1594/PANGAEA.760952</t>
  </si>
  <si>
    <t>Wagner et al. 2011</t>
  </si>
  <si>
    <t>Wagner et al. 2008</t>
  </si>
  <si>
    <t>https://doi.pangaea.de/10.1594/PANGAEA.779625</t>
  </si>
  <si>
    <t>https://www.sciencedirect.com/science/article/abs/pii/S0277379112001710?via%3Dihub</t>
  </si>
  <si>
    <t>Müller et al. 2012</t>
  </si>
  <si>
    <t>Schimanski et al. 2005</t>
  </si>
  <si>
    <t>https://doi.pangaea.de/10.1594/PANGAEA.738572</t>
  </si>
  <si>
    <t>Lisitzina et al. 1979</t>
  </si>
  <si>
    <t>https://doi.pangaea.de/10.1594/PANGAEA.55728</t>
  </si>
  <si>
    <t>Leng et al. 1999</t>
  </si>
  <si>
    <t>https://www.researchgate.net/profile/Ulysses-Ninnemann/publication/228811614_Paleo-Export_Production_Terrigenous_Flux_and_Sea_Surface_Temperatures_Around_Tasmania_Implications_for_GlacialInterglacial_Changes_in_the_Subtropical_Convergence_Zone/links/0f317539833284c71f000000/Paleo-Export-Production-Terrigenous-Flux-and-Sea-Surface-Temperatures-Around-Tasmania-Implications-for-Glacial-Interglacial-Changes-in-the-Subtropical-Convergence-Zone.pdf</t>
  </si>
  <si>
    <t>Nürnberg et al., 2004</t>
  </si>
  <si>
    <t>https://doi.pangaea.de/10.1594/PANGAEA.252404</t>
  </si>
  <si>
    <t>Feary et al. 2005</t>
  </si>
  <si>
    <t>https://doi.pangaea.de/10.1594/PANGAEA.885995</t>
  </si>
  <si>
    <t>https://jm.copernicus.org/articles/37/317/2018/</t>
  </si>
  <si>
    <t>Frieling et al. 2018</t>
  </si>
  <si>
    <t>https://doi.pangaea.de/10.1594/PANGAEA.778631</t>
  </si>
  <si>
    <t>Fulthorpe et al. 2012</t>
  </si>
  <si>
    <t>Inthorn et al. 2006</t>
  </si>
  <si>
    <t>http://www.pjoes.com/Carbon-Stocks-of-Coastal-Wetland-Ecosystems-non-Hainan-Island-China,76501,0,2.html</t>
  </si>
  <si>
    <t>https://www.nature.com/articles/s41598-018-27625-5</t>
  </si>
  <si>
    <t>Gao et al. 2018a</t>
  </si>
  <si>
    <t>Gao et al. 2018b</t>
  </si>
  <si>
    <t>Green et al. 2018</t>
  </si>
  <si>
    <t>https://doi.pangaea.de/10.1594/PANGAEA.548404</t>
  </si>
  <si>
    <t>https://journals.plos.org/plosone/article?id=10.1371/journal.pone.0204431</t>
  </si>
  <si>
    <t>Hartmann et al. 1971</t>
  </si>
  <si>
    <t>Karageorgis et al. 2002</t>
  </si>
  <si>
    <t>https://doi.pangaea.de/10.1594/PANGAEA.509878</t>
  </si>
  <si>
    <t>Hartmann et al. 1971, Marchig 1974</t>
  </si>
  <si>
    <t>https://doi.pangaea.de/10.1594/PANGAEA.351146</t>
  </si>
  <si>
    <t>https://pubs.geoscienceworld.org/gsa/geology/article-abstract/34/3/205/129545/Lateral-transport-controls-distribution-quality?redirectedFrom=fulltext</t>
  </si>
  <si>
    <t>Karageorgis, Aristomenis P; Sioulas, Andreas I; Anagnostou, Christos L (2002): Sedimentology and geochemistry of surface sediments from the Pagassitikos Gulf. PANGAEA</t>
  </si>
  <si>
    <t>https://doi.pangaea.de/10.1594/PANGAEA.711561</t>
  </si>
  <si>
    <t>https://link.springer.com/article/10.1007%2Fs00367-001-0086-2</t>
  </si>
  <si>
    <t>https://www.sciencedirect.com/science/article/pii/S0272771403003470?casa_token=Nz_NAovNk2oAAAAA:r09fUVJ2pTPyLGJksB9xQoulKyXhvYwFFvzy0Sq_Ezg3lfSq2To-xarDWegtIcercWlCdzwGBA</t>
  </si>
  <si>
    <t>Kennedy et al. 2004</t>
  </si>
  <si>
    <t>https://doi.pangaea.de/10.1594/PANGAEA.785894</t>
  </si>
  <si>
    <t>https://link.springer.com/article/10.1134%2FS0024490207030029</t>
  </si>
  <si>
    <t>Lein et al. 2007</t>
  </si>
  <si>
    <t>https://www.sciencedirect.com/science/article/pii/S0048969717312299?casa_token=zwy-1WVFMvoAAAAA:Q9NYQuAfnpVKl_ML0DvrAHc_klBcXVC9WJM8R7eObulbg21vs1z20A3YM9tl0kR0iLvzANCFQQ</t>
  </si>
  <si>
    <t>Liu et al. 2017</t>
  </si>
  <si>
    <t>https://www.sciencedirect.com/science/article/pii/S0146638016000048</t>
  </si>
  <si>
    <t>Lopes dos Santos &amp; Vane 2016</t>
  </si>
  <si>
    <t>https://doi.pangaea.de/10.1594/PANGAEA.745927</t>
  </si>
  <si>
    <t>https://link.springer.com/article/10.1134%2FS0016702907070026</t>
  </si>
  <si>
    <t>Nemirovskaya 2007</t>
  </si>
  <si>
    <t>https://www.sciencedirect.com/science/article/pii/S0038071710004396?casa_token=r1NZzOvEIRcAAAAA:FZo2WGhzO3wiPeKUSY3hGBcEWsbAnRGzs4zdiYM8L9je1bgL7M-C7mZ8JgCg-v77wz6Rqcxl2g</t>
  </si>
  <si>
    <t>Olsen et al. 2011</t>
  </si>
  <si>
    <t>https://doi.pangaea.de/10.1594/PANGAEA.882408</t>
  </si>
  <si>
    <t>https://www.sciencedirect.com/science/article/abs/pii/S0146638009000679?via%3Dihub</t>
  </si>
  <si>
    <t>Peterse et al. 2009</t>
  </si>
  <si>
    <t>https://doi.pangaea.de/10.1594/PANGAEA.707809</t>
  </si>
  <si>
    <t>https://www.sciencedirect.com/science/article/abs/pii/S0012821X06004912?via%3Dihub</t>
  </si>
  <si>
    <t>Poirier 2006</t>
  </si>
  <si>
    <t>https://agupubs.onlinelibrary.wiley.com/doi/full/10.1002/2015GL066058</t>
  </si>
  <si>
    <t>Salvado et al. 2015</t>
  </si>
  <si>
    <t>https://datadryad.org/stash/dataset/doi:10.15146/R3K59Z</t>
  </si>
  <si>
    <t>Schile et al. 2016</t>
  </si>
  <si>
    <t>https://doi.pangaea.de/10.1594/PANGAEA.721833</t>
  </si>
  <si>
    <t>https://www.sciencedirect.com/science/article/abs/pii/S0012821X97000137?via%3Dihub</t>
  </si>
  <si>
    <t>Schulz et al. 1997</t>
  </si>
  <si>
    <t>https://www.nature.com/articles/s41598-018-33182-8</t>
  </si>
  <si>
    <t>Serrano et al. 2018</t>
  </si>
  <si>
    <t>https://doi.pangaea.de/10.1594/PANGAEA.755481</t>
  </si>
  <si>
    <t>Shadsky et al. 1982</t>
  </si>
  <si>
    <t>https://doi.pangaea.de/10.1594/PANGAEA.755006</t>
  </si>
  <si>
    <t>Shadsky et al. 1982; Korzhikova et al. 1979</t>
  </si>
  <si>
    <t>https://doi.pangaea.de/10.1594/PANGAEA.868789</t>
  </si>
  <si>
    <t>https://onlinelibrary.wiley.com/doi/10.1002/jqs.2929</t>
  </si>
  <si>
    <t>Stein et al. 2017</t>
  </si>
  <si>
    <t>https://doi.pangaea.de/10.1594/PANGAEA.726466</t>
  </si>
  <si>
    <t>https://link.springer.com/article/10.1134%2FS0001437006040059</t>
  </si>
  <si>
    <t>Udalov et al. 2006</t>
  </si>
  <si>
    <t>https://doi.pangaea.de/10.1594/PANGAEA.879748</t>
  </si>
  <si>
    <t>https://www.sciencedirect.com/science/article/abs/pii/S0048969717315334?via%3Dihub</t>
  </si>
  <si>
    <t>Vazquez et al. 2017</t>
  </si>
  <si>
    <t>https://www.sciencedirect.com/science/article/pii/S030437701000080X?casa_token=shHQR8Oy0sIAAAAA:RVBCONqhyIBNH0fsd2VNVYFW9aBAOvOF_-VoY83FnEzzGoKChS1oYJ5xb--SCMwycCYx4O3IqQ</t>
  </si>
  <si>
    <t>Wirachwong &amp; Holmer 2010</t>
  </si>
  <si>
    <t>De Rijk et al. 1999</t>
  </si>
  <si>
    <t>Atwood, T. B., Connolly, R. M., Almahasheer, H., Carnell, P. E., Duarte, C. M., Lewis, C. J. E., ... &amp; Lovelock, C. E.</t>
  </si>
  <si>
    <t>2018a</t>
  </si>
  <si>
    <t>Global patterns in mangrove soil carbon stocks and losses</t>
  </si>
  <si>
    <t>Nature Climate Change</t>
  </si>
  <si>
    <t>https://www.nature.com/articles/nclimate3326</t>
  </si>
  <si>
    <t>Abrantes, F., Baas, J., Haflidason, H., Rasmussen, T., Klitgaard, D., Loncaric, N., &amp; Gaspar, L.</t>
  </si>
  <si>
    <t>Sediment fluxes along the northeastern European Margin: inferring hydrological changes between 20 and 8 kyr</t>
  </si>
  <si>
    <t>Marine Geology</t>
  </si>
  <si>
    <t>Akhmet'yeva, E A; Smirnov, B A; Bordovsky, Oleg K</t>
  </si>
  <si>
    <t>PANGAEA</t>
  </si>
  <si>
    <t>Journal/Database</t>
  </si>
  <si>
    <t>Some characteristics of the composition of organic matter in the intestinal tract contents of bottom detritus eaters-holothurians</t>
  </si>
  <si>
    <t>Oceanology</t>
  </si>
  <si>
    <t>Alongi, D. M., Trott, L. A., Undu, M. C., &amp; Tirendi, F.</t>
  </si>
  <si>
    <t>Benthic microbial metabolism in seagrass meadows along a carbonate gradient in Sulawesi, Indonesia</t>
  </si>
  <si>
    <t>Aquatic Microbial Ecology</t>
  </si>
  <si>
    <t>Provenance of organic matter and nutrient conditions on a river- and upwelling influenced shelf: A case study from the Portuguese Margin</t>
  </si>
  <si>
    <t>Distribution of surface sediment properties in the Douro region</t>
  </si>
  <si>
    <t xml:space="preserve">Álvarez-Rogel, J., Jiménez-Cárceles, F. J., Roca, M. J., &amp; Ortiz, R. </t>
  </si>
  <si>
    <t>Changes in soils and vegetation in a Mediterranean coastal salt marsh impacted by human activities</t>
  </si>
  <si>
    <t>Bakker, J. F., &amp; Helder, W.</t>
  </si>
  <si>
    <t>Skagerrak (northeastern North Sea) oxygen microprofiles and porewater chemistry in sediments</t>
  </si>
  <si>
    <t>Baumgart, Anne; Jennerjahn, Tim C; Hebbeln, Dierk; Mohtadi, Mahyar</t>
  </si>
  <si>
    <t>Distribution of organic carbon in surface sediments covered during SONNE cruise SO184</t>
  </si>
  <si>
    <t>Baumgart, Anne; Jennerjahn, Tim C; Mohtadi, Mahyar; Hebbeln, Dierk</t>
  </si>
  <si>
    <t>Distribution and burial of organic carbon in sediments from the Indian Ocean upwelling region off Java and Sumatra, Indonesia</t>
  </si>
  <si>
    <t>Berelson, W M; Hammond, D E; Johnson, K S</t>
  </si>
  <si>
    <t>Benthic fluxes and the cycling of biogenic silica and carbon in two southern California borderland basins</t>
  </si>
  <si>
    <t>Geochim. Cosmochim. Acta</t>
  </si>
  <si>
    <t>Bouillon, S., &amp; Boschker, H. T. S.</t>
  </si>
  <si>
    <t>Bacterial carbon sources in coastal sediments: a cross-system analysis based on stable isotope data of biomarkers</t>
  </si>
  <si>
    <t>Biogeosciences</t>
  </si>
  <si>
    <t xml:space="preserve">Brehme, I </t>
  </si>
  <si>
    <t xml:space="preserve">Sedimentfazies und Bodenwasserstrom am Kontinentalhang des nordwestlichen Weddelmeeres (Sediment facies and bottomwater current on the continental slope in the northwestern Weddell Sea). </t>
  </si>
  <si>
    <t>Reports on Polar Research, Alfred Wegener Institute for Polar and Marine Research, Bremerhaven</t>
  </si>
  <si>
    <t xml:space="preserve">Cartapanis, O., Bianchi, D., Jaccard, S. L., &amp; Galbraith, E. D. </t>
  </si>
  <si>
    <t>Nature communications</t>
  </si>
  <si>
    <t xml:space="preserve">Clough, L M; Ambrose jr, W G; Cochran, J K; Barnes, C; Renaud, P E &amp; Aller, R C </t>
  </si>
  <si>
    <t>Infaunal density, biomass and bioturbation in the sediments of the Arctic Ocean</t>
  </si>
  <si>
    <t>Deep-Sea Research II</t>
  </si>
  <si>
    <t>Cough, M A; Fauzi, R; Mantoura, C; Preston, M</t>
  </si>
  <si>
    <t>Terrestrial plant biopolymers in marine sediments</t>
  </si>
  <si>
    <t xml:space="preserve">Geochim.Cosmochim.Acta </t>
  </si>
  <si>
    <t>Cwienk, Douglas S.</t>
  </si>
  <si>
    <t>Recent and Glacial Age Organic Carbon and Biogenic Silica Accumulation in Marine Sediments</t>
  </si>
  <si>
    <t>Open Access Master's Theses</t>
  </si>
  <si>
    <t xml:space="preserve">De Rijk, S; Troelstra, S R &amp; Rohling, E J </t>
  </si>
  <si>
    <t>Benthic foraminiferal distribution in the Mediterranean Sea</t>
  </si>
  <si>
    <t>Journal of Foraminiferal Research</t>
  </si>
  <si>
    <t xml:space="preserve">Devol, A H and Christensen, J P </t>
  </si>
  <si>
    <t>Benthic fluxes and nitrogen cycling in sediments of the continental margin of the eastern North Pacific</t>
  </si>
  <si>
    <t>J. Mar. Res.</t>
  </si>
  <si>
    <t>dos Santos, R. A. L., &amp; Vane, C. H.</t>
  </si>
  <si>
    <t>Signatures of tetraether lipids reveal anthropogenic overprinting of natural organic matter in sediments of the Thames Estuary, UK</t>
  </si>
  <si>
    <t>Organic Geochemistry</t>
  </si>
  <si>
    <t xml:space="preserve">Emelyanov, E. M. and Romankevich, E A </t>
  </si>
  <si>
    <t>Geochemistry of the Atlantic Ocean: Organic carbon and Phosphorous (in Russian)</t>
  </si>
  <si>
    <t>Nauka, Moscow</t>
  </si>
  <si>
    <t xml:space="preserve">Feary, David A; Hine, Albert C; Malone, Mitchell J; Shipboard Scientific Party </t>
  </si>
  <si>
    <t>Carbonates and bulk sediment geochemistry of ODP Hole 182-1133B</t>
  </si>
  <si>
    <t>Frieling, Joost; Huurdeman, Emiel P; Rem, Charlotte C M; Donders, Timme H; Pross, Jörg; Bohaty, Steven M; Holdgate, Guy R; Gallagher, Stephen John; McGowran, Brian; Bijl, Peter K</t>
  </si>
  <si>
    <t>Identification of the Paleocene?Eocene boundary in coastal strata in the Otway Basin, Victoria, Australia</t>
  </si>
  <si>
    <t>Journal of Micropalaeontology</t>
  </si>
  <si>
    <t>Carbon and carbon isotope ratios of sediment core Latrobe-1</t>
  </si>
  <si>
    <t>Fulthorpe, Craig S; Hoyanagi, Koichi; Blum, Peter; Expedition 317 Scientists</t>
  </si>
  <si>
    <t xml:space="preserve">Gao, G. F., Li, P. F., Shen, Z. J., Qin, Y. Y., Zhang, X. M., Ghoto, K., ... &amp; Zheng, H. L. </t>
  </si>
  <si>
    <t>2018b</t>
  </si>
  <si>
    <t>Exotic Spartina alterniflora invasion increases CH 4 while reduces CO 2 emissions from mangrove wetland soils in southeastern China</t>
  </si>
  <si>
    <t xml:space="preserve">Gao, T., Ding, D., Guan, W., &amp; Liao, B. </t>
  </si>
  <si>
    <t>Carbon stocks of coastal wetland ecosystems on Hainan Island, China</t>
  </si>
  <si>
    <t>Polish Journal of Environmental Studies</t>
  </si>
  <si>
    <t>Gingele, F X &amp; Leipe, T</t>
  </si>
  <si>
    <t>Distribution and enrichment of redox-sensitive metals in Baltic Sea sediments</t>
  </si>
  <si>
    <t>Baltica</t>
  </si>
  <si>
    <t>Giordani, P; Helder, W; Koning, E; Miserocchi, S; Danovaro, R; Malaguti, A.</t>
  </si>
  <si>
    <t>Gradients of benthic-pelagic coupling and carbon budgets in the Adriatic and Northern Ionian Sea</t>
  </si>
  <si>
    <t>Journal of Marine Systems</t>
  </si>
  <si>
    <t xml:space="preserve">Green, A., Chadwick, M. A., &amp; Jones, P. J. </t>
  </si>
  <si>
    <t>Variability of UK seagrass sediment carbon: Implications for blue carbon estimates and marine conservation management</t>
  </si>
  <si>
    <t>PLoS One</t>
  </si>
  <si>
    <t>Grobe, Hannes</t>
  </si>
  <si>
    <t>Sedimentology of core PS1786-1. Alfred Wegener Institute, Helmholtz Centre for Polar and Marine Research, Bremerhaven</t>
  </si>
  <si>
    <t>Hartmann, Martin; Lange, Heinz; Seibold, Eugen; Walger, Eckart</t>
  </si>
  <si>
    <t>Geologic-hydrologic setting and surface sedimentology in the Persian Gulf</t>
  </si>
  <si>
    <t>Hebbeln, D &amp; Berner, H</t>
  </si>
  <si>
    <t>Surface sediment distribution in the Fram Strait</t>
  </si>
  <si>
    <t>Deep-Sea Research</t>
  </si>
  <si>
    <t>Holmer, M., Duarte, C. M., Boschker, H. T. S., and Barron, C.</t>
  </si>
  <si>
    <t>Carbon cycling and bacterial carbon sources in pristine and impacted Mediterranean seagrass sediments</t>
  </si>
  <si>
    <t>Aquat. Microb. Ecol.</t>
  </si>
  <si>
    <t>Inthorn, Maik; Wagner, Thomas; Scheeder, Georg; Zabel, Matthias</t>
  </si>
  <si>
    <t>Lateral transport controls distribution, quality and burial of organic matter along continental slopes in high-productivity areas</t>
  </si>
  <si>
    <t>Geology</t>
  </si>
  <si>
    <t>Compilation of organic carbon distribution and sedimentology in the surface sediments on the continental margin offshore southwestern Africa</t>
  </si>
  <si>
    <t>Isla, E; Masque, P; Palanques, A; Sanchez-Cabeza, J A; Bruach, J M; Guillen, J; Puig, P</t>
  </si>
  <si>
    <t>Sediment accumulation rates and carbon burial in bottom sediment in a high-productivity area: Gerlache Strait (Antarctica)</t>
  </si>
  <si>
    <t>Deep Sea Res. II</t>
  </si>
  <si>
    <t>Jennerjahn, T C and Ittekkot, V</t>
  </si>
  <si>
    <t>Organic matter in sediments in the mangrove areas and adjacent continental marginns of Brasil: I. Amino acids and hexosamins</t>
  </si>
  <si>
    <t>Oceanologica Acta</t>
  </si>
  <si>
    <t xml:space="preserve">Jian, Zhimin; Wang, Luejiang; Kienast, Markus; Sarnthein, Michael; Kuhnt, Wolfgang; Lin, Hui-Ling; Wang, Pinxian </t>
  </si>
  <si>
    <t>Benthic foraminiferal paleoceanography of the South China Sea over the last 40,000 years</t>
  </si>
  <si>
    <t>Jian, Zhimin; Wang, Liping; Kienast, Markus; Sarnthein, Michael; Kuhnt, Wolfgang; Lin, Hui-Ling; Wang, Pinxian</t>
  </si>
  <si>
    <t>Carbon analysis on sediment core GIK17940-2</t>
  </si>
  <si>
    <t>Use of surface sediments in Pagassitikos Gulf, Greece, to detect anthropogenic influence</t>
  </si>
  <si>
    <t>Sedimentology and geochemistry of surface sediments from the Pagassitikos Gulf</t>
  </si>
  <si>
    <t>Kennedy, H., Gacia, E., Kennedy, D. P., Papadimitriou, S., &amp; Duarte, C. M.</t>
  </si>
  <si>
    <t>Organic carbon sources to SE Asian coastal sediments</t>
  </si>
  <si>
    <t>Knudsen, Karen Luise; Stabell, Bjorg; Seidenkrantz, Marit-Solveig; Eiriksson, Jón; Blake, Weston Jr</t>
  </si>
  <si>
    <t>Deglacial and Holocene conditions in northernmost Baffin Bay: sediments, foraminifera, diatoms and stable isotopes</t>
  </si>
  <si>
    <t xml:space="preserve">Korzhikova, L I; Smirnov, B A; Bordovsky, Oleg K </t>
  </si>
  <si>
    <t>Characteristics of the chemical composition of organic matter in ocean sediments in regions of its large-scale accumulation</t>
  </si>
  <si>
    <t>Boreas</t>
  </si>
  <si>
    <t>Lein, Alla Yu; Ivanov, Mikhail V</t>
  </si>
  <si>
    <t>Lein, Alla Yu; Savvichev, Alexander S; Rusanov, Igor I; Pavlova, Galina A; Belyaev, Nikolay A; Crane, Kathleen; Pimenov, Nikolay V; Ivanov, Mikhail V</t>
  </si>
  <si>
    <t>Biogeochemical parameters and processes in waters and bottom sediments of the Chukchi Sea</t>
  </si>
  <si>
    <t>Biogeochemical processes in the Chukchi Sea. Translated from Litologiya i Poleznye Iskopaemye</t>
  </si>
  <si>
    <t>Lithology and Mineral Resources</t>
  </si>
  <si>
    <t>Biogeokhimicheskii Tsikl Metana v Okeane (Biogeochemical Cycle of Methane in the Ocean)</t>
  </si>
  <si>
    <t>Nauka Publ. (Moscow); Lisitzin, A.P. (Ed.)</t>
  </si>
  <si>
    <t>Geo-Marine Letters</t>
  </si>
  <si>
    <t>Scientific reports</t>
  </si>
  <si>
    <t>Leng, C; Kuhn, Gerhard</t>
  </si>
  <si>
    <t>Sedimentology of core PS2513-3</t>
  </si>
  <si>
    <t>Lisitzin, A P; Emelyanov, E M; Ilyin, A V; Koshelev, B A; Litvin, V M; Likoshevitchus, L S; Senin, Y M; Svirenko, Y P; Soldatov, A V &amp; Shurko, Y.I.</t>
  </si>
  <si>
    <t>Distribution of bottom sediments in the Atlantic Ocean</t>
  </si>
  <si>
    <t>Lisitzin, A (ed.), Sedimentation in the Atlantic Ocean (in Russian), Kaliningradskaya Pravda, Kaliningrad and supplement</t>
  </si>
  <si>
    <t>Lisitzina, Nadezhda A; Butuzova, Galina Yu; Volkov, Igor I; et al.</t>
  </si>
  <si>
    <t>Lithology and Geochemistry of Pacific Sediments (Transpacific Profile)</t>
  </si>
  <si>
    <t>Geological Institute of the Russian Academy of Sciences, Transactions, vol. 334. Moscow, Nauka Publ. (V.N. Kholodov, Ed.)</t>
  </si>
  <si>
    <t>Moisture and density (MAD) measured on IODP Hole 317-U1353B</t>
  </si>
  <si>
    <t>Global pulses of organic carbon burial in deep-sea sediments during glacial maxima</t>
  </si>
  <si>
    <t>Composition of organic matter in bottom sediments and in digestive tract contents of holothurians</t>
  </si>
  <si>
    <t>Carbon analysis of HUD91/039 from the northernmost Baffin Bay</t>
  </si>
  <si>
    <t>Organic matter in bottom sediments of the Atlantic and Pacific oceans</t>
  </si>
  <si>
    <t>Sulfur and carbon speciations in the zone of stabilization of diagenetic processes in marine Holocene sediments of the Baltic Sea</t>
  </si>
  <si>
    <t>Chemical composition of bottom sediments at the Transpacific profile</t>
  </si>
  <si>
    <t>Liu, S., Jiang, Z., Zhang, J., Wu, Y., Huang, X., &amp; Macreadie, P. I.</t>
  </si>
  <si>
    <t>Sediment microbes mediate the impact of nutrient loading on blue carbon sequestration by mixed seagrass meadows</t>
  </si>
  <si>
    <t>Science of the total environment</t>
  </si>
  <si>
    <t>Lochte, K; Boetius, A; Gebruk, A; Helder, W; Jahnke, R; Pfannkuche, O; Rabouille, C; Schlüter, M; Shimmield, G; Sibuet, M; Soltwedel, T; Vetrov, A &amp; Zabel, M</t>
  </si>
  <si>
    <t xml:space="preserve">Atlantic data base for exchange processes at the deep sea floor (ADEPD). Data collected and published through EU-project ADEPD (MAS3-CT97-0126- ADEPD) 1998/99. </t>
  </si>
  <si>
    <t>Institute for Baltic Sea Research, Warnemünde, Germany</t>
  </si>
  <si>
    <t xml:space="preserve">Mackensen, A </t>
  </si>
  <si>
    <t>Verbreitung und Umwelt benthischer Foraminiferen in der Norwegischen See</t>
  </si>
  <si>
    <t>Thesis, Christian-Albrechts-Universität, Kiel</t>
  </si>
  <si>
    <t>Marchig, V</t>
  </si>
  <si>
    <t>Zur Geochemie rezenter Sedimente des Indischen Ozeans II. Arabisches Meer, afrikanischer Kontinentalrand und Vergleich mit dem indisch-pakistanischen Kontinentalrand. </t>
  </si>
  <si>
    <t>Meteor Forschungsergebnisse, Deutsche Forschungsgemeinschaft, Reihe C Geologie und Geophysik, Gebrüder Bornträger, Berlin, Stuttgart</t>
  </si>
  <si>
    <t>Total organic carbon, nitrogen and phosphorus oxygen content of sediment core GIK01154, Arabian Sea, African continental margin</t>
  </si>
  <si>
    <t xml:space="preserve">Meggers, H; Freudenthal, T; Nave, SO; Targarona, J; Abrantes, F; Helmke, P </t>
  </si>
  <si>
    <t>Assessment of geochemical and micropaleontological sedimentary parameters as proxies of surface .water properties in the Canary Islands region</t>
  </si>
  <si>
    <t>Mil-Homens, Mário; Stevens, R L; Abrantes, Fatima F; Cato, I</t>
  </si>
  <si>
    <t>Heavy metal assessment for surface sediments from three areas of the Portuguese continental shelf</t>
  </si>
  <si>
    <t>Continental Shelf Research</t>
  </si>
  <si>
    <t>Mil-Homens, Mário; Stevens, R L; Cato, I</t>
  </si>
  <si>
    <t>Geochemical analysis of surface sediments along the Portuguese Margin</t>
  </si>
  <si>
    <t>Mollenhauer, G; Schneider, R R; Müller, P J; Spieß, V; Wefer, G</t>
  </si>
  <si>
    <t>Glacial/Interglacial Variability in the Benguela Upwelling System: Spatial Distribution and Budgets of Organic Carbon Accumulation</t>
  </si>
  <si>
    <t>Global Biogeochemical Cycles</t>
  </si>
  <si>
    <t>Müller, Juliane; Werner, Kirstin; Stein, Ruediger; Fahl, Kirsten; Moros, Matthias; Jansen, Eystein</t>
  </si>
  <si>
    <t>Holocene cooling culminates in sea ice oscillations in Fram Strait</t>
  </si>
  <si>
    <t>Quaternary Science Reviews</t>
  </si>
  <si>
    <t>Biomarker analyses and accumulation rates of sediment core MSM05/5_712-2</t>
  </si>
  <si>
    <t>Nemirovskaya, IA</t>
  </si>
  <si>
    <t>Hydrocarbons in water and bottom sediments of a region with continuous petroleum contamination</t>
  </si>
  <si>
    <t>Geochemistry International</t>
  </si>
  <si>
    <t>Nemirovskaya, Inna A</t>
  </si>
  <si>
    <t>Contents of hydrocarbons in waters and bottom sediments of the southwestern Amur Bay (Sea of Japan) in April 2005</t>
  </si>
  <si>
    <t xml:space="preserve">Nürnberg, D., Brughmans, N., Schönfeld, J., Ninnemann, U., &amp; Dullo, C. </t>
  </si>
  <si>
    <t>Paleo-export production, terrigenous flux and sea surface temperatures around Tasmania-implications for Glacial/Interglacial changes in the Subtropical Convergence Zone. The Cenozoic Southern Ocean: Tectonics, Sedimentation, and Climate Change Between Australia and Antarctica</t>
  </si>
  <si>
    <t>Geophys. Monogr. Ser</t>
  </si>
  <si>
    <t>Olsen, Y. S., Dausse, A., Garbutt, A., Ford, H., Thomas, D. N., &amp; Jones, D. L.</t>
  </si>
  <si>
    <t>Cattle grazing drives nitrogen and carbon cycling in a temperate salt marsh</t>
  </si>
  <si>
    <t>Soil Biology and Biochemistry</t>
  </si>
  <si>
    <t>OMEX-I</t>
  </si>
  <si>
    <t>Ocean Margin Exchange, OMEX-I project data set, Natural Environmental Research Council</t>
  </si>
  <si>
    <t>British Oceanographic Data Center, Bidston Observatory, Birkenhead, Merseyside</t>
  </si>
  <si>
    <t xml:space="preserve">Ovalle, A.R.C., C.E. Rezende, C.E.V. Carvalho, T.C. Jennerjahn &amp; V. Ittekkot </t>
  </si>
  <si>
    <t>Biogeochemical characteristics of coastal waters adjacent to small river-mangrove systems, East Brazil.- In Sedimentation process at the East and Northeast Brazil Shelf, (eds. B. Knoppers &amp; W. Ekau)</t>
  </si>
  <si>
    <t xml:space="preserve">Geo-Mar. Lett. </t>
  </si>
  <si>
    <t>Peterse, Francien; Kim, Jung-Hyun; Schouten, Stefan; Klitgaard-Kristensen, Dorthe; Koç, Nalân; Sinninghe Damsté, Jaap S</t>
  </si>
  <si>
    <t>Constraints on the application of the MBT/CBT palaeothermometer at high latitude environments (Svalbard, Norway)</t>
  </si>
  <si>
    <t>General properties, branched GDGT concentrations and proxy values for marine surface sediments in Kongsfjorden and Krossfjorden</t>
  </si>
  <si>
    <t>Poirier, A</t>
  </si>
  <si>
    <t>Re-Os and Pb isotope systematics in reduced fjord sediments from Saanich Inlet (Western Canada)</t>
  </si>
  <si>
    <t>Earth and Planetary Science Letters</t>
  </si>
  <si>
    <t>Element concentrations of Re, Os, organic and inorganic C, and isotopic composition of Os and Pb of sediment core SI_1034A</t>
  </si>
  <si>
    <t>Prakasch Babu, C; Brumsack, H-J; Schnetger, B; Böttcher, M E</t>
  </si>
  <si>
    <t>Barium as a productivity proxy in continental margin sediments:a study from the eastern Arabian Sea</t>
  </si>
  <si>
    <t>Marine Geol</t>
  </si>
  <si>
    <t xml:space="preserve">Rosenthal, Y; Boyle, E A, Labeyrie, L; Oppo, D </t>
  </si>
  <si>
    <t>Glacial enrichments of authigenic Cd and U in subantarctic sediments: a climatic control on the elements oceanic budget</t>
  </si>
  <si>
    <t>Paleoceanography</t>
  </si>
  <si>
    <t>Rühlemann, C; Müller, P J; Schneider, R R</t>
  </si>
  <si>
    <t>Springer Verlag Berlin Heidelberg New York</t>
  </si>
  <si>
    <t>Organic Carbon and Carbonate as Paleoproductivity Proxies: Examples from High and Low Productivity Areas of the Tropical Atlantic In: G. Fischer and G. Wefer (eds.), Use of Proxies in Paleoceanography: examples from the South Atlantic</t>
  </si>
  <si>
    <t>Salvadó, J. A., Tesi, T., Andersson, A., Ingri, J., Dudarev, O. V., Semiletov, I. P., &amp; Gustafsson, Ö.</t>
  </si>
  <si>
    <t>Organic carbon remobilized from thawing permafrost is resequestered by reactive iron on the Eurasian Arctic Shelf</t>
  </si>
  <si>
    <t>Geophysical Research Letters</t>
  </si>
  <si>
    <t>Schile, Lisa; Kauffman, J. Boone; Megonigal, J. Patrick; Fourqurean, James; Crooks, Stephen</t>
  </si>
  <si>
    <t>Abu Dhabi Blue Carbon project</t>
  </si>
  <si>
    <t>Dryad</t>
  </si>
  <si>
    <t>Schimanski, A; Stattegger, K</t>
  </si>
  <si>
    <t>Deglacial and Holocene evolution of the Vietnam shelf: stratigraphy, sediments and sea-level change</t>
  </si>
  <si>
    <t>Schimanski, Alexander; Stattegger, Karl</t>
  </si>
  <si>
    <t>Sedimentology of the Vietnam shelf</t>
  </si>
  <si>
    <t>Schulz, Hans-Martin; Emeis, Kay-Christian; Volkmann, N</t>
  </si>
  <si>
    <t>Organic geochemical character of samples of mud breccia from ODP Site 160-971</t>
  </si>
  <si>
    <t xml:space="preserve"> Organic carbon provenance and maturity in the mud breccia from the Napoli mud volcano: Indicators of origin and burial depth</t>
  </si>
  <si>
    <t xml:space="preserve">Seiter, Katherina; Hensen, Christian; Schröter, Jürgen; Zabel, Matthias </t>
  </si>
  <si>
    <t>Organic carbon content in surface sediments-defining regional provinces</t>
  </si>
  <si>
    <t>Total organic carbon content in surface sediments, a compilation from different sources</t>
  </si>
  <si>
    <t>Serrano, O., Almahasheer, H., Duarte, C. M., &amp; Irigoien, X.</t>
  </si>
  <si>
    <t>Carbon stocks and accumulation rates in Red Sea seagrass meadows</t>
  </si>
  <si>
    <t xml:space="preserve">Shadsky, I P; Romankevich, Evgeny A; Grinchenko, YuI </t>
  </si>
  <si>
    <t>Isotopic composition of carbon in organic matter of particulate matter from the Northwest Pacific</t>
  </si>
  <si>
    <t>Sholkovitz, E</t>
  </si>
  <si>
    <t>Interstitial water chemistry of the Santa Barbara Basin sediments</t>
  </si>
  <si>
    <t>Isotopic composition of carbon in lipids from suspended matter and bottom sediments east of the Kuril Islands</t>
  </si>
  <si>
    <t>Geochim. et Cosmochim. Acta</t>
  </si>
  <si>
    <t>Sokolowski, B F</t>
  </si>
  <si>
    <t>Vergleichende sedimentologisch-geochemische Untersuchungen an marinen Oberflächensedimenten der Deutschen Bucht (Nordsee), der Lübecker-Mecklenburger Bucht (Ostsee) und des Weddell-Meeres (Antarktis).</t>
  </si>
  <si>
    <t>Beiträge zur Meerestechnik, Arbeitsgruppe Meerestechnik und Marine Mineralstoffe, Technische Universität Clausthal</t>
  </si>
  <si>
    <t>Stein, R., Fahl, K., Schade, I., Manerung, A., Wassmuth, S., Niessen, F., &amp; Nam, S. I.</t>
  </si>
  <si>
    <t>Holocene variability in sea ice cover, primary production, and Pacific‐Water inflow and climate change in the Chukchi and East Siberian Seas (Arctic Ocean)</t>
  </si>
  <si>
    <t>Journal of Quaternary Science</t>
  </si>
  <si>
    <t>Stein, R; Grobe, H &amp; Wahsner, M</t>
  </si>
  <si>
    <t>Organic carbon, carbonate, and clay mineral distributions in eastern central Arctic Ocean surface sediments</t>
  </si>
  <si>
    <t>Bulk sediment parameter of sediment core ARA2B-1A</t>
  </si>
  <si>
    <t xml:space="preserve">Udalov, S S; Britaev, T A; Than, N T H </t>
  </si>
  <si>
    <t>Properties of grab sampled sediments from the Nha Trang Bay</t>
  </si>
  <si>
    <t>Features of the soft-bottom subtidal macrobenthos in Nha Trang Bay (Vietnam, South China Sea)</t>
  </si>
  <si>
    <t>Vázquez, Susana; Monien, Patrick; Pepino Minetti, Roberto; Jürgens, Jutta; Curtosi, Antonio; Villalba Primitz, Julia; Frickenhaus, Stephan; Abele, Doris; Mac Cormack, Walter; Helmke, Elisabeth</t>
  </si>
  <si>
    <t>Bacterial communities and chemical parameters in soils and coastal sediments in response to diesel spills at Carlini Station, Antarctica.</t>
  </si>
  <si>
    <t>Science of the Total Environment</t>
  </si>
  <si>
    <t>Carbon, nitrogen and hydrocarbons contents in soils and sediments after a diesel spill at Carlini Base, King George Island (Isla 25 de Mayo)</t>
  </si>
  <si>
    <t xml:space="preserve">Vetrov, A A; Romankevitch, E A; Benenson, M A </t>
  </si>
  <si>
    <t>Computer compilation of organic carbon distribution maps for bottom sediments</t>
  </si>
  <si>
    <t>Vogt, C</t>
  </si>
  <si>
    <t xml:space="preserve"> Zeitliche und räumliche Verteilung von Mineralvergesellschaftungen in spätquartären Sedimenten des Arktische Ozeans und ihre Nützlichkeit als Klimaindikatoren während der Glazial/Interglazial-Wechsel (Regional and temporal variations of mineral assemblages in Arctic Ocean sediments as climatic indicators during glacial/interglacial changes)</t>
  </si>
  <si>
    <t>Reports on Polar Research, Bremerhaven</t>
  </si>
  <si>
    <t xml:space="preserve">Wagner, B., Reicherter, K., Daut, G., Wessels, M., Matzinger, A., Schwalb, A., ... &amp; Sanxhaku, M. </t>
  </si>
  <si>
    <t>The potential of Lake Ohrid for long-term palaeoenvironmental reconstructions</t>
  </si>
  <si>
    <t>Palaeogeography, Palaeoclimatology, Palaeoecology</t>
  </si>
  <si>
    <t xml:space="preserve">Wagner, Bernd; Reicherter, Klaus; Daut, Gerhard; Wessels, Martin; Matzinger, Andreas; Schwalb, Antje; Spirkovski, Zoran; Sanxhaku, Mitat </t>
  </si>
  <si>
    <t>Sedimentology of core Lz1084 from the central lake basin</t>
  </si>
  <si>
    <t>Winkler, A</t>
  </si>
  <si>
    <t>Die Klimageschichte der hohen nördlichen Breiten seit dem mittleren Miozän: Hinweise aus sedimentologischen-tonmineralogischen Analysen (ODP Leg 151, zentrale Framstraße) (The climate history of the high northern latitudes since the Middle Miocene: indications from sedimentological and clay mineralogical analyses (ODP Leg 151, central Fram Strait))</t>
  </si>
  <si>
    <t>Berichte zur Polarforschung = Reports on Polar Research</t>
  </si>
  <si>
    <t>Sedimentological and clay mineralogical analysis of ODP sites in the central Fram Strait</t>
  </si>
  <si>
    <t>Wirachwong, P., &amp; Holmer, M.</t>
  </si>
  <si>
    <t>Nutrient dynamics in 3 morphological different tropical seagrasses and their sediments</t>
  </si>
  <si>
    <t>Aquatic Botany</t>
  </si>
  <si>
    <t>Yancheva, G., Nowaczyk, N. R., Mingram, J., Dulski, P., Schettler, G., Negendank, J. F., ... &amp; Haug, G. H.</t>
  </si>
  <si>
    <t>Influence of the intertropical convergence zone on the East Asian monsoon</t>
  </si>
  <si>
    <t>Nature</t>
  </si>
  <si>
    <t>Geochemistry of sediment core HUG-C of Lake Huguang Maar, Southeast China</t>
  </si>
  <si>
    <t>Isla et al. (2002)</t>
  </si>
  <si>
    <t>Clough et al. (1997)</t>
  </si>
  <si>
    <t>Vogt (1997)</t>
  </si>
  <si>
    <t>Stein et al. (1994)</t>
  </si>
  <si>
    <t>Giordani et al. (2002)</t>
  </si>
  <si>
    <t>Hebbeln &amp; Berner (1993)</t>
  </si>
  <si>
    <t>Cough et al. (1993)</t>
  </si>
  <si>
    <t>De Rijk et al. (1999)</t>
  </si>
  <si>
    <t>Sokolowski (1986)</t>
  </si>
  <si>
    <t>Rühlemannn et al. (1999)</t>
  </si>
  <si>
    <t>OMEX-1 (1997)</t>
  </si>
  <si>
    <t>Mollenhauer et al. (2002)</t>
  </si>
  <si>
    <t>Rosenthal et al. (1995)</t>
  </si>
  <si>
    <t>Prakash Babu et al. (2002 )</t>
  </si>
  <si>
    <t>Cwienk (1986); Heath, unpub</t>
  </si>
  <si>
    <t>Vetrov et al. (1997)</t>
  </si>
  <si>
    <t>Lochte et al. (2000); Lisitzin et al. (1975)</t>
  </si>
  <si>
    <t>Meggers et al. (2002)</t>
  </si>
  <si>
    <t>Lochte et al. (2000)</t>
  </si>
  <si>
    <t>Lochte et al. (2000); Avilov (1965)</t>
  </si>
  <si>
    <t>Lochte et al. (2000); Gorshkova (1962)</t>
  </si>
  <si>
    <t>Stein et al. (1999)</t>
  </si>
  <si>
    <t>Gingele &amp; Leipe (1997)</t>
  </si>
  <si>
    <t>Gordon et al. (2001)</t>
  </si>
  <si>
    <t>Abrantes et al. (1998)</t>
  </si>
  <si>
    <t>Hathaway (1971)</t>
  </si>
  <si>
    <t>Mackensen (1985)</t>
  </si>
  <si>
    <t>Berelson et al. (2002)</t>
  </si>
  <si>
    <t>Jennerjahn &amp; Ittekkot (1997)</t>
  </si>
  <si>
    <t>Sholkovitz (1973)</t>
  </si>
  <si>
    <t>Lochte et al. (2000); Lisitzin et al. (1975); Emelyanov &amp; Romankevich (1979)</t>
  </si>
  <si>
    <t>Devol &amp; Christensen (1993)</t>
  </si>
  <si>
    <t>Ovalle et al. (1999)</t>
  </si>
  <si>
    <t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</si>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</sst>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"/>
    <numFmt numFmtId="167" formatCode="0.0"/>
  </numFmts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E2E2E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2E2E2E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164" fontId="1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vertical="top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vertical="top"/>
    </xf>
    <xf numFmtId="164" fontId="0" fillId="0" borderId="0" xfId="0" applyNumberFormat="1" applyAlignment="1">
      <alignment horizontal="right" vertical="top"/>
    </xf>
    <xf numFmtId="164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164" fontId="3" fillId="0" borderId="0" xfId="0" applyNumberFormat="1" applyFont="1"/>
    <xf numFmtId="164" fontId="2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166" fontId="0" fillId="0" borderId="0" xfId="0" applyNumberFormat="1" applyFont="1" applyAlignment="1">
      <alignment horizontal="right"/>
    </xf>
    <xf numFmtId="0" fontId="0" fillId="3" borderId="0" xfId="0" applyFill="1"/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applyFont="1" applyFill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1" fillId="0" borderId="0" xfId="0" applyFont="1" applyFill="1" applyAlignment="1">
      <alignment wrapText="1"/>
    </xf>
    <xf numFmtId="0" fontId="9" fillId="0" borderId="0" xfId="0" applyFont="1" applyFill="1" applyAlignment="1">
      <alignment vertical="top" wrapText="1"/>
    </xf>
    <xf numFmtId="0" fontId="9" fillId="0" borderId="0" xfId="0" applyFont="1" applyFill="1"/>
    <xf numFmtId="0" fontId="0" fillId="0" borderId="0" xfId="0" applyFont="1" applyFill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0" fillId="0" borderId="0" xfId="1" applyFont="1" applyFill="1" applyAlignment="1">
      <alignment vertical="center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11" fillId="0" borderId="0" xfId="0" applyFont="1" applyFill="1" applyAlignment="1">
      <alignment vertical="center"/>
    </xf>
    <xf numFmtId="0" fontId="11" fillId="0" borderId="0" xfId="1" applyFont="1" applyFill="1" applyAlignme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8" fillId="0" borderId="0" xfId="0" applyFont="1" applyFill="1" applyAlignment="1">
      <alignment vertical="top"/>
    </xf>
    <xf numFmtId="0" fontId="0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/>
    </xf>
    <xf numFmtId="0" fontId="11" fillId="0" borderId="0" xfId="1" applyFont="1" applyFill="1" applyAlignment="1">
      <alignment vertical="top"/>
    </xf>
    <xf numFmtId="0" fontId="11" fillId="0" borderId="0" xfId="1" applyFo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164" fontId="12" fillId="0" borderId="0" xfId="0" applyNumberFormat="1" applyFont="1" applyAlignment="1">
      <alignment vertical="top"/>
    </xf>
    <xf numFmtId="164" fontId="12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center"/>
    </xf>
    <xf numFmtId="0" fontId="13" fillId="0" borderId="0" xfId="0" applyFont="1" applyFill="1" applyAlignment="1">
      <alignment vertical="top"/>
    </xf>
    <xf numFmtId="167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j.marpolbul.2019.110790" TargetMode="External"/><Relationship Id="rId21" Type="http://schemas.openxmlformats.org/officeDocument/2006/relationships/hyperlink" Target="https://www.frontiersin.org/articles/10.3389/fmars.2017.00419/full" TargetMode="External"/><Relationship Id="rId42" Type="http://schemas.openxmlformats.org/officeDocument/2006/relationships/hyperlink" Target="https://www.sciencedirect.com/science/article/pii/S0048969718305606" TargetMode="External"/><Relationship Id="rId63" Type="http://schemas.openxmlformats.org/officeDocument/2006/relationships/hyperlink" Target="https://doi.org/10.1016/j.envpol.2016.04.080" TargetMode="External"/><Relationship Id="rId84" Type="http://schemas.openxmlformats.org/officeDocument/2006/relationships/hyperlink" Target="https://www.sciencedirect.com/science/article/pii/S0025326X16308761" TargetMode="External"/><Relationship Id="rId138" Type="http://schemas.openxmlformats.org/officeDocument/2006/relationships/hyperlink" Target="https://doi.org/10.1016/j.marpolbul.2019.110649" TargetMode="External"/><Relationship Id="rId159" Type="http://schemas.openxmlformats.org/officeDocument/2006/relationships/hyperlink" Target="https://doi.org/10.1021/acs.est.0c03441" TargetMode="External"/><Relationship Id="rId107" Type="http://schemas.openxmlformats.org/officeDocument/2006/relationships/hyperlink" Target="https://doi.org/10.1016/j.marpolbul.2019.06.033" TargetMode="External"/><Relationship Id="rId11" Type="http://schemas.openxmlformats.org/officeDocument/2006/relationships/hyperlink" Target="https://link.springer.com/article/10.1007/s11270-017-3439-9" TargetMode="External"/><Relationship Id="rId32" Type="http://schemas.openxmlformats.org/officeDocument/2006/relationships/hyperlink" Target="https://www.sciencedirect.com/science/article/pii/S0048969718326986" TargetMode="External"/><Relationship Id="rId53" Type="http://schemas.openxmlformats.org/officeDocument/2006/relationships/hyperlink" Target="https://doi.org/10.1016/j.marpolbul.2016.11.056" TargetMode="External"/><Relationship Id="rId74" Type="http://schemas.openxmlformats.org/officeDocument/2006/relationships/hyperlink" Target="https://www.sciencedirect.com/science/article/pii/S0025326X17303028" TargetMode="External"/><Relationship Id="rId128" Type="http://schemas.openxmlformats.org/officeDocument/2006/relationships/hyperlink" Target="https://doi.org/10.1016/j.marpolbul.2020.110883" TargetMode="External"/><Relationship Id="rId149" Type="http://schemas.openxmlformats.org/officeDocument/2006/relationships/hyperlink" Target="https://doi.org/10.1016/j.ecss.2019.106429" TargetMode="External"/><Relationship Id="rId5" Type="http://schemas.openxmlformats.org/officeDocument/2006/relationships/hyperlink" Target="https://www.sciencedirect.com/science/article/pii/S0967063718301973" TargetMode="External"/><Relationship Id="rId95" Type="http://schemas.openxmlformats.org/officeDocument/2006/relationships/hyperlink" Target="https://doi.org/10.1016/j.rsma.2015.04.001" TargetMode="External"/><Relationship Id="rId160" Type="http://schemas.openxmlformats.org/officeDocument/2006/relationships/hyperlink" Target="https://doi.org/10.3389/fmars.2020.576170" TargetMode="External"/><Relationship Id="rId22" Type="http://schemas.openxmlformats.org/officeDocument/2006/relationships/hyperlink" Target="https://www.sciencedirect.com/science/article/pii/S0025326X16306828" TargetMode="External"/><Relationship Id="rId43" Type="http://schemas.openxmlformats.org/officeDocument/2006/relationships/hyperlink" Target="https://doi.org/10.1016/j.marpolbul.2017.07.011" TargetMode="External"/><Relationship Id="rId64" Type="http://schemas.openxmlformats.org/officeDocument/2006/relationships/hyperlink" Target="https://www.sciencedirect.com/science/article/pii/S0269749116303463" TargetMode="External"/><Relationship Id="rId118" Type="http://schemas.openxmlformats.org/officeDocument/2006/relationships/hyperlink" Target="https://doi.org/10.1016/j.marpolbul.2019.110636" TargetMode="External"/><Relationship Id="rId139" Type="http://schemas.openxmlformats.org/officeDocument/2006/relationships/hyperlink" Target="https://doi.org/10.1016/j.marpolbul.2019.03.032" TargetMode="External"/><Relationship Id="rId85" Type="http://schemas.openxmlformats.org/officeDocument/2006/relationships/hyperlink" Target="https://doi.org/10.1016/j.marpolbul.2017.06.039" TargetMode="External"/><Relationship Id="rId150" Type="http://schemas.openxmlformats.org/officeDocument/2006/relationships/hyperlink" Target="https://doi.org/10.1016/j.scitotenv.2019.135432" TargetMode="External"/><Relationship Id="rId12" Type="http://schemas.openxmlformats.org/officeDocument/2006/relationships/hyperlink" Target="https://www.sciencedirect.com/science/article/pii/S0269749116308338" TargetMode="External"/><Relationship Id="rId17" Type="http://schemas.openxmlformats.org/officeDocument/2006/relationships/hyperlink" Target="https://www.ncbi.nlm.nih.gov/pubmed/21802098" TargetMode="External"/><Relationship Id="rId33" Type="http://schemas.openxmlformats.org/officeDocument/2006/relationships/hyperlink" Target="https://doi.org/10.1016/j.marpolbul.2013.05.026" TargetMode="External"/><Relationship Id="rId38" Type="http://schemas.openxmlformats.org/officeDocument/2006/relationships/hyperlink" Target="https://www.sciencedirect.com/science/article/pii/S0025326X18303898" TargetMode="External"/><Relationship Id="rId59" Type="http://schemas.openxmlformats.org/officeDocument/2006/relationships/hyperlink" Target="https://doi.org/10.1016/j.marpolbul.2016.07.022" TargetMode="External"/><Relationship Id="rId103" Type="http://schemas.openxmlformats.org/officeDocument/2006/relationships/hyperlink" Target="https://doi.org/10.1016/j.scitotenv.2019.04.008" TargetMode="External"/><Relationship Id="rId108" Type="http://schemas.openxmlformats.org/officeDocument/2006/relationships/hyperlink" Target="https://www-sciencedirect-com.ezproxy.uniroma1.it/science/article/pii/S0025326X19304795?via%3Dihub" TargetMode="External"/><Relationship Id="rId124" Type="http://schemas.openxmlformats.org/officeDocument/2006/relationships/hyperlink" Target="https://doi.org/10.1016/j.marpolbul.2019.06.042" TargetMode="External"/><Relationship Id="rId129" Type="http://schemas.openxmlformats.org/officeDocument/2006/relationships/hyperlink" Target="https://www-sciencedirect-com.ezproxy.uniroma1.it/science/article/pii/S0025326X20300011?via%3Dihub" TargetMode="External"/><Relationship Id="rId54" Type="http://schemas.openxmlformats.org/officeDocument/2006/relationships/hyperlink" Target="https://www.sciencedirect.com/science/article/pii/S0025326X16309766" TargetMode="External"/><Relationship Id="rId70" Type="http://schemas.openxmlformats.org/officeDocument/2006/relationships/hyperlink" Target="https://www.sciencedirect.com/science/article/pii/S0025326X15004488" TargetMode="External"/><Relationship Id="rId75" Type="http://schemas.openxmlformats.org/officeDocument/2006/relationships/hyperlink" Target="https://doi.org/10.1016/j.marpolbul.2019.02.021" TargetMode="External"/><Relationship Id="rId91" Type="http://schemas.openxmlformats.org/officeDocument/2006/relationships/hyperlink" Target="https://www.sciencedirect.com/science/article/pii/S0025326X15004701" TargetMode="External"/><Relationship Id="rId96" Type="http://schemas.openxmlformats.org/officeDocument/2006/relationships/hyperlink" Target="https://www.sciencedirect.com/science/article/pii/S2352485515000109" TargetMode="External"/><Relationship Id="rId140" Type="http://schemas.openxmlformats.org/officeDocument/2006/relationships/hyperlink" Target="https://doi.org/10.1016/j.scitotenv.2018.11.250" TargetMode="External"/><Relationship Id="rId145" Type="http://schemas.openxmlformats.org/officeDocument/2006/relationships/hyperlink" Target="https://doi.org/10.1016/j.marpolbul.2019.05.003" TargetMode="External"/><Relationship Id="rId161" Type="http://schemas.openxmlformats.org/officeDocument/2006/relationships/hyperlink" Target="https://www.science.org/doi/10.1126/sciadv.aaz5593" TargetMode="External"/><Relationship Id="rId1" Type="http://schemas.openxmlformats.org/officeDocument/2006/relationships/hyperlink" Target="https://www.ncbi.nlm.nih.gov/pubmed/30332808" TargetMode="External"/><Relationship Id="rId6" Type="http://schemas.openxmlformats.org/officeDocument/2006/relationships/hyperlink" Target="https://www.sciencedirect.com/science/article/pii/S0025326X17306586" TargetMode="External"/><Relationship Id="rId23" Type="http://schemas.openxmlformats.org/officeDocument/2006/relationships/hyperlink" Target="https://www.sciencedirect.com/science/article/pii/S0025326X18301644?via%3Dihub" TargetMode="External"/><Relationship Id="rId28" Type="http://schemas.openxmlformats.org/officeDocument/2006/relationships/hyperlink" Target="https://www.sciencedirect.com/science/article/pii/S0141113616300058" TargetMode="External"/><Relationship Id="rId49" Type="http://schemas.openxmlformats.org/officeDocument/2006/relationships/hyperlink" Target="https://link.springer.com/article/10.1007/s11356-017-9587-z" TargetMode="External"/><Relationship Id="rId114" Type="http://schemas.openxmlformats.org/officeDocument/2006/relationships/hyperlink" Target="https://doi.org/10.1016/j.envpol.2019.113450" TargetMode="External"/><Relationship Id="rId119" Type="http://schemas.openxmlformats.org/officeDocument/2006/relationships/hyperlink" Target="https://doi.org/10.1016/j.marpolbul.2019.110558" TargetMode="External"/><Relationship Id="rId44" Type="http://schemas.openxmlformats.org/officeDocument/2006/relationships/hyperlink" Target="https://www.sciencedirect.com/science/article/pii/S0025326X17305921" TargetMode="External"/><Relationship Id="rId60" Type="http://schemas.openxmlformats.org/officeDocument/2006/relationships/hyperlink" Target="https://www.sciencedirect.com/science/article/pii/S0025326X16305689" TargetMode="External"/><Relationship Id="rId65" Type="http://schemas.openxmlformats.org/officeDocument/2006/relationships/hyperlink" Target="https://doi.org/10.1080/00288330.2015.1132747" TargetMode="External"/><Relationship Id="rId81" Type="http://schemas.openxmlformats.org/officeDocument/2006/relationships/hyperlink" Target="https://doi.org/10.1016/j.marpolbul.2017.05.038" TargetMode="External"/><Relationship Id="rId86" Type="http://schemas.openxmlformats.org/officeDocument/2006/relationships/hyperlink" Target="https://www.sciencedirect.com/science/article/pii/S0025326X17305192" TargetMode="External"/><Relationship Id="rId130" Type="http://schemas.openxmlformats.org/officeDocument/2006/relationships/hyperlink" Target="https://doi.org/10.1016/j.envpol.2019.06.093" TargetMode="External"/><Relationship Id="rId135" Type="http://schemas.openxmlformats.org/officeDocument/2006/relationships/hyperlink" Target="https://doi.org/10.1016/j.scitotenv.2019.134947" TargetMode="External"/><Relationship Id="rId151" Type="http://schemas.openxmlformats.org/officeDocument/2006/relationships/hyperlink" Target="https://doi.org/10.1016/j.scitotenv.2019.135176" TargetMode="External"/><Relationship Id="rId156" Type="http://schemas.openxmlformats.org/officeDocument/2006/relationships/hyperlink" Target="https://doi.org/10.1016/j.envpol.2021.116451" TargetMode="External"/><Relationship Id="rId13" Type="http://schemas.openxmlformats.org/officeDocument/2006/relationships/hyperlink" Target="https://www.sciencedirect.com/science/article/pii/S0025326X16307561" TargetMode="External"/><Relationship Id="rId18" Type="http://schemas.openxmlformats.org/officeDocument/2006/relationships/hyperlink" Target="https://www.sciencedirect.com/science/article/pii/S0269749113004387" TargetMode="External"/><Relationship Id="rId39" Type="http://schemas.openxmlformats.org/officeDocument/2006/relationships/hyperlink" Target="https://doi.org/10.1016/j.envpol.2018.03.096" TargetMode="External"/><Relationship Id="rId109" Type="http://schemas.openxmlformats.org/officeDocument/2006/relationships/hyperlink" Target="https://doi.org/10.1016/j.marpolbul.2019.02.015" TargetMode="External"/><Relationship Id="rId34" Type="http://schemas.openxmlformats.org/officeDocument/2006/relationships/hyperlink" Target="https://www.sciencedirect.com/science/article/pii/S0025326X13002737" TargetMode="External"/><Relationship Id="rId50" Type="http://schemas.openxmlformats.org/officeDocument/2006/relationships/hyperlink" Target="https://doi.org/10.1016/j.marpolbul.2017.01.010" TargetMode="External"/><Relationship Id="rId55" Type="http://schemas.openxmlformats.org/officeDocument/2006/relationships/hyperlink" Target="https://doi.org/10.1016/j.marpolbul.2016.11.032" TargetMode="External"/><Relationship Id="rId76" Type="http://schemas.openxmlformats.org/officeDocument/2006/relationships/hyperlink" Target="https://www.sciencedirect.com/science/article/pii/S0025326X19301109" TargetMode="External"/><Relationship Id="rId97" Type="http://schemas.openxmlformats.org/officeDocument/2006/relationships/hyperlink" Target="https://doi.org/10.1016/j.scitotenv.2019.135025" TargetMode="External"/><Relationship Id="rId104" Type="http://schemas.openxmlformats.org/officeDocument/2006/relationships/hyperlink" Target="https://www-sciencedirect-com.ezproxy.uniroma1.it/science/article/pii/S0048969719315219?via%3Dihub" TargetMode="External"/><Relationship Id="rId120" Type="http://schemas.openxmlformats.org/officeDocument/2006/relationships/hyperlink" Target="https://www-sciencedirect-com.ezproxy.uniroma1.it/science/article/pii/S0025326X19307027?via%3Dihub" TargetMode="External"/><Relationship Id="rId125" Type="http://schemas.openxmlformats.org/officeDocument/2006/relationships/hyperlink" Target="https://www-sciencedirect-com.ezproxy.uniroma1.it/science/article/pii/S0025326X19304886?via%3Dihub" TargetMode="External"/><Relationship Id="rId141" Type="http://schemas.openxmlformats.org/officeDocument/2006/relationships/hyperlink" Target="https://doi.org/10.1016/j.marpolbul.2018.11.045" TargetMode="External"/><Relationship Id="rId146" Type="http://schemas.openxmlformats.org/officeDocument/2006/relationships/hyperlink" Target="https://doi.org/10.1016/j.scitotenv.2019.02.367" TargetMode="External"/><Relationship Id="rId7" Type="http://schemas.openxmlformats.org/officeDocument/2006/relationships/hyperlink" Target="https://pubs.acs.org/doi/full/10.1021/acs.est.7b03331" TargetMode="External"/><Relationship Id="rId71" Type="http://schemas.openxmlformats.org/officeDocument/2006/relationships/hyperlink" Target="https://doi.org/10.1016/j.envpol.2013.11.019" TargetMode="External"/><Relationship Id="rId92" Type="http://schemas.openxmlformats.org/officeDocument/2006/relationships/hyperlink" Target="https://www.sciencedirect.com/science/article/pii/S0048969717328735" TargetMode="External"/><Relationship Id="rId162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025326X18306647" TargetMode="External"/><Relationship Id="rId29" Type="http://schemas.openxmlformats.org/officeDocument/2006/relationships/hyperlink" Target="https://doi.org/10.1016/j.marenvres.2015.12.006" TargetMode="External"/><Relationship Id="rId24" Type="http://schemas.openxmlformats.org/officeDocument/2006/relationships/hyperlink" Target="https://www.geochemicalperspectivesletters.org/article1829" TargetMode="External"/><Relationship Id="rId40" Type="http://schemas.openxmlformats.org/officeDocument/2006/relationships/hyperlink" Target="https://www.sciencedirect.com/science/article/pii/S0269749117346092" TargetMode="External"/><Relationship Id="rId45" Type="http://schemas.openxmlformats.org/officeDocument/2006/relationships/hyperlink" Target="https://doi.org/10.1016/j.marpolbul.2017.08.057" TargetMode="External"/><Relationship Id="rId66" Type="http://schemas.openxmlformats.org/officeDocument/2006/relationships/hyperlink" Target="https://www.tandfonline.com/doi/full/10.1080/00288330.2015.1132747" TargetMode="External"/><Relationship Id="rId87" Type="http://schemas.openxmlformats.org/officeDocument/2006/relationships/hyperlink" Target="https://doi.org/10.1016/j.marpolbul.2019.06.004" TargetMode="External"/><Relationship Id="rId110" Type="http://schemas.openxmlformats.org/officeDocument/2006/relationships/hyperlink" Target="https://www-sciencedirect-com.ezproxy.uniroma1.it/science/article/pii/S0025326X19301043?via%3Dihub" TargetMode="External"/><Relationship Id="rId115" Type="http://schemas.openxmlformats.org/officeDocument/2006/relationships/hyperlink" Target="https://doi-org.ezproxy.uniroma1.it/10.1007/s11356-019-06027-8" TargetMode="External"/><Relationship Id="rId131" Type="http://schemas.openxmlformats.org/officeDocument/2006/relationships/hyperlink" Target="https://doi.org/10.1016/j.marpolbul.2019.110515" TargetMode="External"/><Relationship Id="rId136" Type="http://schemas.openxmlformats.org/officeDocument/2006/relationships/hyperlink" Target="https://doi.org/10.1016/j.marpolbul.2019.07.066" TargetMode="External"/><Relationship Id="rId157" Type="http://schemas.openxmlformats.org/officeDocument/2006/relationships/hyperlink" Target="https://doi.org/10.1016/j.envpol.2020.116095" TargetMode="External"/><Relationship Id="rId61" Type="http://schemas.openxmlformats.org/officeDocument/2006/relationships/hyperlink" Target="https://doi.org/10.1016/j.marpolbul.2016.06.002" TargetMode="External"/><Relationship Id="rId82" Type="http://schemas.openxmlformats.org/officeDocument/2006/relationships/hyperlink" Target="https://www.sciencedirect.com/science/article/pii/S0025326X17304265" TargetMode="External"/><Relationship Id="rId152" Type="http://schemas.openxmlformats.org/officeDocument/2006/relationships/hyperlink" Target="https://hal.archives-ouvertes.fr/hal-02545089/document" TargetMode="External"/><Relationship Id="rId19" Type="http://schemas.openxmlformats.org/officeDocument/2006/relationships/hyperlink" Target="https://www.sciencedirect.com/science/article/pii/S0025326X18306623" TargetMode="External"/><Relationship Id="rId14" Type="http://schemas.openxmlformats.org/officeDocument/2006/relationships/hyperlink" Target="https://link.springer.com/article/10.1007/s00244-017-0414-9" TargetMode="External"/><Relationship Id="rId30" Type="http://schemas.openxmlformats.org/officeDocument/2006/relationships/hyperlink" Target="https://www.sciencedirect.com/science/article/pii/S0141113615300866" TargetMode="External"/><Relationship Id="rId35" Type="http://schemas.openxmlformats.org/officeDocument/2006/relationships/hyperlink" Target="https://doi.org/10.1016/j.scitotenv.2018.05.346" TargetMode="External"/><Relationship Id="rId56" Type="http://schemas.openxmlformats.org/officeDocument/2006/relationships/hyperlink" Target="https://www.sciencedirect.com/science/article/pii/S0025326X16309523" TargetMode="External"/><Relationship Id="rId77" Type="http://schemas.openxmlformats.org/officeDocument/2006/relationships/hyperlink" Target="https://doi.org/10.1016/j.envpol.2018.01.031" TargetMode="External"/><Relationship Id="rId100" Type="http://schemas.openxmlformats.org/officeDocument/2006/relationships/hyperlink" Target="https://www-sciencedirect-com.ezproxy.uniroma1.it/science/article/pii/S0048969719352969?via%3Dihub" TargetMode="External"/><Relationship Id="rId105" Type="http://schemas.openxmlformats.org/officeDocument/2006/relationships/hyperlink" Target="https://doi.org/10.1016/j.marpolbul.2019.07.068" TargetMode="External"/><Relationship Id="rId126" Type="http://schemas.openxmlformats.org/officeDocument/2006/relationships/hyperlink" Target="https://doi.org/10.1016/j.scitotenv.2019.134252" TargetMode="External"/><Relationship Id="rId147" Type="http://schemas.openxmlformats.org/officeDocument/2006/relationships/hyperlink" Target="https://doi.org/10.1016/j.ocecoaman.2018.12.030" TargetMode="External"/><Relationship Id="rId8" Type="http://schemas.openxmlformats.org/officeDocument/2006/relationships/hyperlink" Target="https://doi.org/10.1038/s41598-017-11079-2" TargetMode="External"/><Relationship Id="rId51" Type="http://schemas.openxmlformats.org/officeDocument/2006/relationships/hyperlink" Target="https://www.sciencedirect.com/science/article/pii/S0025326X17300103" TargetMode="External"/><Relationship Id="rId72" Type="http://schemas.openxmlformats.org/officeDocument/2006/relationships/hyperlink" Target="https://www.sciencedirect.com/science/article/pii/S0269749113006088" TargetMode="External"/><Relationship Id="rId93" Type="http://schemas.openxmlformats.org/officeDocument/2006/relationships/hyperlink" Target="https://doi.org/10.1016/j.marpolbul.2013.08.013" TargetMode="External"/><Relationship Id="rId98" Type="http://schemas.openxmlformats.org/officeDocument/2006/relationships/hyperlink" Target="https://www.sciencedirect.com/science/article/pii/S004896971935017X" TargetMode="External"/><Relationship Id="rId121" Type="http://schemas.openxmlformats.org/officeDocument/2006/relationships/hyperlink" Target="https://doi.org/10.1016/j.scitotenv.2019.06.178" TargetMode="External"/><Relationship Id="rId142" Type="http://schemas.openxmlformats.org/officeDocument/2006/relationships/hyperlink" Target="https://doi.org/10.1016/j.marpolbul.2019.110788" TargetMode="External"/><Relationship Id="rId3" Type="http://schemas.openxmlformats.org/officeDocument/2006/relationships/hyperlink" Target="https://www.sciencedirect.com/science/article/pii/S0269749118322474" TargetMode="External"/><Relationship Id="rId25" Type="http://schemas.openxmlformats.org/officeDocument/2006/relationships/hyperlink" Target="https://doi.org/10.1016/j.ecss.2013.03.022" TargetMode="External"/><Relationship Id="rId46" Type="http://schemas.openxmlformats.org/officeDocument/2006/relationships/hyperlink" Target="https://www.sciencedirect.com/science/article/pii/S0025326X17307312" TargetMode="External"/><Relationship Id="rId67" Type="http://schemas.openxmlformats.org/officeDocument/2006/relationships/hyperlink" Target="https://doi.org/10.1016/j.marpolbul.2015.09.043" TargetMode="External"/><Relationship Id="rId116" Type="http://schemas.openxmlformats.org/officeDocument/2006/relationships/hyperlink" Target="https://link-springer-com.ezproxy.uniroma1.it/article/10.1007/s11356-019-06027-8" TargetMode="External"/><Relationship Id="rId137" Type="http://schemas.openxmlformats.org/officeDocument/2006/relationships/hyperlink" Target="https://www-sciencedirect-com.ezproxy.uniroma1.it/science/article/pii/S0025326X1930606X?via%3Dihub" TargetMode="External"/><Relationship Id="rId158" Type="http://schemas.openxmlformats.org/officeDocument/2006/relationships/hyperlink" Target="https://doi.org/10.1016/j.marpolbul.2020.111092" TargetMode="External"/><Relationship Id="rId20" Type="http://schemas.openxmlformats.org/officeDocument/2006/relationships/hyperlink" Target="https://doi.org/10.3389/fmars.2017.00419" TargetMode="External"/><Relationship Id="rId41" Type="http://schemas.openxmlformats.org/officeDocument/2006/relationships/hyperlink" Target="https://doi.org/10.1016/j.scitotenv.2018.02.167" TargetMode="External"/><Relationship Id="rId62" Type="http://schemas.openxmlformats.org/officeDocument/2006/relationships/hyperlink" Target="https://www.sciencedirect.com/science/article/pii/S0025326X16304064" TargetMode="External"/><Relationship Id="rId83" Type="http://schemas.openxmlformats.org/officeDocument/2006/relationships/hyperlink" Target="https://doi.org/10.1016/j.marpolbul.2016.10.060" TargetMode="External"/><Relationship Id="rId88" Type="http://schemas.openxmlformats.org/officeDocument/2006/relationships/hyperlink" Target="https://www.sciencedirect.com/science/article/pii/S0025326X19304497" TargetMode="External"/><Relationship Id="rId111" Type="http://schemas.openxmlformats.org/officeDocument/2006/relationships/hyperlink" Target="https://search-proquest-com.ezproxy.uniroma1.it/docview/2277978173/fulltext/6567840D0D234ED1PQ/1?accountid=13698" TargetMode="External"/><Relationship Id="rId132" Type="http://schemas.openxmlformats.org/officeDocument/2006/relationships/hyperlink" Target="https://doi.org/10.1039/C9EM00148D" TargetMode="External"/><Relationship Id="rId153" Type="http://schemas.openxmlformats.org/officeDocument/2006/relationships/hyperlink" Target="https://science.sciencemag.org/content/sci/suppl/2020/04/29/science.aba5899.DC1/aba5899_Kane_SM.pdf" TargetMode="External"/><Relationship Id="rId15" Type="http://schemas.openxmlformats.org/officeDocument/2006/relationships/hyperlink" Target="https://www.sciencedirect.com/science/article/pii/S0025326X13007261" TargetMode="External"/><Relationship Id="rId36" Type="http://schemas.openxmlformats.org/officeDocument/2006/relationships/hyperlink" Target="https://www.sciencedirect.com/science/article/pii/S0048969718319995" TargetMode="External"/><Relationship Id="rId57" Type="http://schemas.openxmlformats.org/officeDocument/2006/relationships/hyperlink" Target="https://doi.org/10.1016/j.marpolbul.2016.10.001" TargetMode="External"/><Relationship Id="rId106" Type="http://schemas.openxmlformats.org/officeDocument/2006/relationships/hyperlink" Target="https://www-sciencedirect-com.ezproxy.uniroma1.it/science/article/pii/S0025326X19306083?via%3Dihub" TargetMode="External"/><Relationship Id="rId127" Type="http://schemas.openxmlformats.org/officeDocument/2006/relationships/hyperlink" Target="https://www-sciencedirect-com.ezproxy.uniroma1.it/science/article/pii/S0048969719342354?via%3Dihub" TargetMode="External"/><Relationship Id="rId10" Type="http://schemas.openxmlformats.org/officeDocument/2006/relationships/hyperlink" Target="https://doi.org/10.1007/s11270-017-3439-9" TargetMode="External"/><Relationship Id="rId31" Type="http://schemas.openxmlformats.org/officeDocument/2006/relationships/hyperlink" Target="https://doi.org/10.1016/j.scitotenv.2018.07.242" TargetMode="External"/><Relationship Id="rId52" Type="http://schemas.openxmlformats.org/officeDocument/2006/relationships/hyperlink" Target="https://link.springer.com/article/10.1007/s11356-017-8419-5" TargetMode="External"/><Relationship Id="rId73" Type="http://schemas.openxmlformats.org/officeDocument/2006/relationships/hyperlink" Target="https://doi.org/10.1016/j.marpolbul.2017.04.008" TargetMode="External"/><Relationship Id="rId78" Type="http://schemas.openxmlformats.org/officeDocument/2006/relationships/hyperlink" Target="https://www.sciencedirect.com/science/article/pii/S0269749117345451" TargetMode="External"/><Relationship Id="rId94" Type="http://schemas.openxmlformats.org/officeDocument/2006/relationships/hyperlink" Target="https://www.sciencedirect.com/science/article/pii/S0025326X13004657" TargetMode="External"/><Relationship Id="rId99" Type="http://schemas.openxmlformats.org/officeDocument/2006/relationships/hyperlink" Target="https://doi.org/10.1016/j.scitotenv.2019.135304" TargetMode="External"/><Relationship Id="rId101" Type="http://schemas.openxmlformats.org/officeDocument/2006/relationships/hyperlink" Target="https://doi.org/10.1016/j.marpolbul.2019.110880" TargetMode="External"/><Relationship Id="rId122" Type="http://schemas.openxmlformats.org/officeDocument/2006/relationships/hyperlink" Target="https://doi.org/10.1016/j.marpolbul.2019.110655" TargetMode="External"/><Relationship Id="rId143" Type="http://schemas.openxmlformats.org/officeDocument/2006/relationships/hyperlink" Target="https://doi.org/10.1016/j.watres.2019.115121" TargetMode="External"/><Relationship Id="rId148" Type="http://schemas.openxmlformats.org/officeDocument/2006/relationships/hyperlink" Target="https://doi.org/10.1016/j.marpolbul.2019.05.054" TargetMode="External"/><Relationship Id="rId4" Type="http://schemas.openxmlformats.org/officeDocument/2006/relationships/hyperlink" Target="https://www.sciencedirect.com/science/article/pii/S0025326X18303977" TargetMode="External"/><Relationship Id="rId9" Type="http://schemas.openxmlformats.org/officeDocument/2006/relationships/hyperlink" Target="https://www.nature.com/articles/s41598-017-11079-2" TargetMode="External"/><Relationship Id="rId26" Type="http://schemas.openxmlformats.org/officeDocument/2006/relationships/hyperlink" Target="https://www.sciencedirect.com/science/article/pii/S0272771413001480" TargetMode="External"/><Relationship Id="rId47" Type="http://schemas.openxmlformats.org/officeDocument/2006/relationships/hyperlink" Target="https://doi.org/10.1016/j.wasman.2017.05.020" TargetMode="External"/><Relationship Id="rId68" Type="http://schemas.openxmlformats.org/officeDocument/2006/relationships/hyperlink" Target="https://www.sciencedirect.com/science/article/pii/S0025326X15300588" TargetMode="External"/><Relationship Id="rId89" Type="http://schemas.openxmlformats.org/officeDocument/2006/relationships/hyperlink" Target="https://link.springer.com/article/10.1007/s11356-019-05341-5" TargetMode="External"/><Relationship Id="rId112" Type="http://schemas.openxmlformats.org/officeDocument/2006/relationships/hyperlink" Target="https://doi.org/10.1016/j.scitotenv.2019.134838" TargetMode="External"/><Relationship Id="rId133" Type="http://schemas.openxmlformats.org/officeDocument/2006/relationships/hyperlink" Target="https://doi.org/10.1016/j.marpolbul.2019.03.037" TargetMode="External"/><Relationship Id="rId154" Type="http://schemas.openxmlformats.org/officeDocument/2006/relationships/hyperlink" Target="https://doi.org/10.1126/sciadv.aaz5593" TargetMode="External"/><Relationship Id="rId16" Type="http://schemas.openxmlformats.org/officeDocument/2006/relationships/hyperlink" Target="https://www.sciencedirect.com/science/article/pii/S0272771417310806" TargetMode="External"/><Relationship Id="rId37" Type="http://schemas.openxmlformats.org/officeDocument/2006/relationships/hyperlink" Target="https://doi.org/10.1016/j.marpolbul.2018.05.060" TargetMode="External"/><Relationship Id="rId58" Type="http://schemas.openxmlformats.org/officeDocument/2006/relationships/hyperlink" Target="https://www.sciencedirect.com/science/article/pii/S0025326X16308177" TargetMode="External"/><Relationship Id="rId79" Type="http://schemas.openxmlformats.org/officeDocument/2006/relationships/hyperlink" Target="https://doi.org/10.1016/j.dsr2.2014.08.012" TargetMode="External"/><Relationship Id="rId102" Type="http://schemas.openxmlformats.org/officeDocument/2006/relationships/hyperlink" Target="https://www-sciencedirect-com.ezproxy.uniroma1.it/science/article/pii/S0025326X19310367?via%3Dihub" TargetMode="External"/><Relationship Id="rId123" Type="http://schemas.openxmlformats.org/officeDocument/2006/relationships/hyperlink" Target="https://www-sciencedirect-com.ezproxy.uniroma1.it/science/article/pii/S0025326X19308033?via%3Dihub" TargetMode="External"/><Relationship Id="rId144" Type="http://schemas.openxmlformats.org/officeDocument/2006/relationships/hyperlink" Target="https://doi.org/10.1016/j.scitotenv.2019.133924" TargetMode="External"/><Relationship Id="rId90" Type="http://schemas.openxmlformats.org/officeDocument/2006/relationships/hyperlink" Target="https://doi.org/10.1016/j.marpolbul.2015.07.050" TargetMode="External"/><Relationship Id="rId27" Type="http://schemas.openxmlformats.org/officeDocument/2006/relationships/hyperlink" Target="https://doi.org/10.1016/j.marenvres.2016.01.005" TargetMode="External"/><Relationship Id="rId48" Type="http://schemas.openxmlformats.org/officeDocument/2006/relationships/hyperlink" Target="https://www.sciencedirect.com/science/article/pii/S0956053X17303410" TargetMode="External"/><Relationship Id="rId69" Type="http://schemas.openxmlformats.org/officeDocument/2006/relationships/hyperlink" Target="https://doi.org/10.1016/j.marpolbul.2015.07.028" TargetMode="External"/><Relationship Id="rId113" Type="http://schemas.openxmlformats.org/officeDocument/2006/relationships/hyperlink" Target="https://doi.org/10.1016/j.scitotenv.2019.134768" TargetMode="External"/><Relationship Id="rId134" Type="http://schemas.openxmlformats.org/officeDocument/2006/relationships/hyperlink" Target="https://doi.org/10.1016/j.envpol.2018.11.083" TargetMode="External"/><Relationship Id="rId80" Type="http://schemas.openxmlformats.org/officeDocument/2006/relationships/hyperlink" Target="https://www.sciencedirect.com/science/article/pii/S0967064514002173" TargetMode="External"/><Relationship Id="rId155" Type="http://schemas.openxmlformats.org/officeDocument/2006/relationships/hyperlink" Target="https://doi.org/10.3390/oceans2010010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jm.copernicus.org/articles/37/317/2018/" TargetMode="External"/><Relationship Id="rId21" Type="http://schemas.openxmlformats.org/officeDocument/2006/relationships/hyperlink" Target="https://www.sciencedirect.com/science/article/abs/pii/001670379390032R" TargetMode="External"/><Relationship Id="rId42" Type="http://schemas.openxmlformats.org/officeDocument/2006/relationships/hyperlink" Target="https://doi.pangaea.de/10.1594/PANGAEA.115756" TargetMode="External"/><Relationship Id="rId47" Type="http://schemas.openxmlformats.org/officeDocument/2006/relationships/hyperlink" Target="https://doi.pangaea.de/10.1594/PANGAEA.771053" TargetMode="External"/><Relationship Id="rId63" Type="http://schemas.openxmlformats.org/officeDocument/2006/relationships/hyperlink" Target="https://www.sciencedirect.com/science/article/pii/S0038071710004396?casa_token=r1NZzOvEIRcAAAAA:FZo2WGhzO3wiPeKUSY3hGBcEWsbAnRGzs4zdiYM8L9je1bgL7M-C7mZ8JgCg-v77wz6Rqcxl2g" TargetMode="External"/><Relationship Id="rId68" Type="http://schemas.openxmlformats.org/officeDocument/2006/relationships/hyperlink" Target="https://www.sciencedirect.com/science/article/abs/pii/S0012821X06004912?via%3Dihub" TargetMode="External"/><Relationship Id="rId84" Type="http://schemas.openxmlformats.org/officeDocument/2006/relationships/hyperlink" Target="https://epic.awi.de/id/eprint/28809/1/Sok1986a.pdf" TargetMode="External"/><Relationship Id="rId89" Type="http://schemas.openxmlformats.org/officeDocument/2006/relationships/hyperlink" Target="https://doi.pangaea.de/10.1594/PANGAEA.726466" TargetMode="External"/><Relationship Id="rId16" Type="http://schemas.openxmlformats.org/officeDocument/2006/relationships/hyperlink" Target="https://www.sciencedirect.com/science/article/pii/S0967063709002428?via%3Dihub" TargetMode="External"/><Relationship Id="rId11" Type="http://schemas.openxmlformats.org/officeDocument/2006/relationships/hyperlink" Target="https://doi.pangaea.de/10.1594/PANGAEA.755474" TargetMode="External"/><Relationship Id="rId32" Type="http://schemas.openxmlformats.org/officeDocument/2006/relationships/hyperlink" Target="https://journals.plos.org/plosone/article?id=10.1371/journal.pone.0204431" TargetMode="External"/><Relationship Id="rId37" Type="http://schemas.openxmlformats.org/officeDocument/2006/relationships/hyperlink" Target="https://pubs.geoscienceworld.org/gsa/geology/article-abstract/34/3/205/129545/Lateral-transport-controls-distribution-quality?redirectedFrom=fulltext" TargetMode="External"/><Relationship Id="rId53" Type="http://schemas.openxmlformats.org/officeDocument/2006/relationships/hyperlink" Target="https://core.ac.uk/download/pdf/11749054.pdf" TargetMode="External"/><Relationship Id="rId58" Type="http://schemas.openxmlformats.org/officeDocument/2006/relationships/hyperlink" Target="https://www.sciencedirect.com/science/article/abs/pii/S0277379112001710?via%3Dihub" TargetMode="External"/><Relationship Id="rId74" Type="http://schemas.openxmlformats.org/officeDocument/2006/relationships/hyperlink" Target="https://datadryad.org/stash/dataset/doi:10.15146/R3K59Z" TargetMode="External"/><Relationship Id="rId79" Type="http://schemas.openxmlformats.org/officeDocument/2006/relationships/hyperlink" Target="https://www.sciencedirect.com/science/article/pii/S0967063704001384?via%3Dihub" TargetMode="External"/><Relationship Id="rId5" Type="http://schemas.openxmlformats.org/officeDocument/2006/relationships/hyperlink" Target="https://bg.copernicus.org/articles/3/175/2006/" TargetMode="External"/><Relationship Id="rId90" Type="http://schemas.openxmlformats.org/officeDocument/2006/relationships/hyperlink" Target="https://www.sciencedirect.com/science/article/abs/pii/S0048969717315334?via%3Dihub" TargetMode="External"/><Relationship Id="rId95" Type="http://schemas.openxmlformats.org/officeDocument/2006/relationships/hyperlink" Target="https://www.tib.eu/en/suchen/id/awi:doi~10.2312%252FBzP_0344_1999/" TargetMode="External"/><Relationship Id="rId22" Type="http://schemas.openxmlformats.org/officeDocument/2006/relationships/hyperlink" Target="https://pubs.geoscienceworld.org/cushmanfoundation/jfr/article-abstract/29/2/93/76789/BENTHIC-FORAMINIFERAL-DISTRIBUTION-IN-THE" TargetMode="External"/><Relationship Id="rId27" Type="http://schemas.openxmlformats.org/officeDocument/2006/relationships/hyperlink" Target="https://doi.pangaea.de/10.1594/PANGAEA.885995" TargetMode="External"/><Relationship Id="rId43" Type="http://schemas.openxmlformats.org/officeDocument/2006/relationships/hyperlink" Target="https://link.springer.com/article/10.1007%2Fs00367-001-0086-2" TargetMode="External"/><Relationship Id="rId48" Type="http://schemas.openxmlformats.org/officeDocument/2006/relationships/hyperlink" Target="https://link.springer.com/article/10.1134%2FS0024490207030029" TargetMode="External"/><Relationship Id="rId64" Type="http://schemas.openxmlformats.org/officeDocument/2006/relationships/hyperlink" Target="https://www.bodc.ac.uk/resources/products/data/bodc_products/omex_1/" TargetMode="External"/><Relationship Id="rId69" Type="http://schemas.openxmlformats.org/officeDocument/2006/relationships/hyperlink" Target="https://doi.pangaea.de/10.1594/PANGAEA.707809" TargetMode="External"/><Relationship Id="rId80" Type="http://schemas.openxmlformats.org/officeDocument/2006/relationships/hyperlink" Target="https://doi.pangaea.de/10.1594/PANGAEA.199835" TargetMode="External"/><Relationship Id="rId85" Type="http://schemas.openxmlformats.org/officeDocument/2006/relationships/hyperlink" Target="https://onlinelibrary.wiley.com/doi/10.1002/jqs.2929" TargetMode="External"/><Relationship Id="rId3" Type="http://schemas.openxmlformats.org/officeDocument/2006/relationships/hyperlink" Target="https://www.sciencedirect.com/science/article/abs/pii/S0025322707001247?via%3Dihub" TargetMode="External"/><Relationship Id="rId12" Type="http://schemas.openxmlformats.org/officeDocument/2006/relationships/hyperlink" Target="https://doi.pangaea.de/10.1594/PANGAEA.707260" TargetMode="External"/><Relationship Id="rId17" Type="http://schemas.openxmlformats.org/officeDocument/2006/relationships/hyperlink" Target="https://www.sciencedirect.com/science/article/abs/pii/0016703787903206" TargetMode="External"/><Relationship Id="rId25" Type="http://schemas.openxmlformats.org/officeDocument/2006/relationships/hyperlink" Target="https://doi.pangaea.de/10.1594/PANGAEA.252404" TargetMode="External"/><Relationship Id="rId33" Type="http://schemas.openxmlformats.org/officeDocument/2006/relationships/hyperlink" Target="https://doi.pangaea.de/10.1594/PANGAEA.51719" TargetMode="External"/><Relationship Id="rId38" Type="http://schemas.openxmlformats.org/officeDocument/2006/relationships/hyperlink" Target="https://doi.pangaea.de/10.1594/PANGAEA.351146" TargetMode="External"/><Relationship Id="rId46" Type="http://schemas.openxmlformats.org/officeDocument/2006/relationships/hyperlink" Target="https://doi.pangaea.de/10.1594/PANGAEA.785503" TargetMode="External"/><Relationship Id="rId59" Type="http://schemas.openxmlformats.org/officeDocument/2006/relationships/hyperlink" Target="https://doi.pangaea.de/10.1594/PANGAEA.779625" TargetMode="External"/><Relationship Id="rId67" Type="http://schemas.openxmlformats.org/officeDocument/2006/relationships/hyperlink" Target="https://doi.pangaea.de/10.1594/PANGAEA.882408" TargetMode="External"/><Relationship Id="rId20" Type="http://schemas.openxmlformats.org/officeDocument/2006/relationships/hyperlink" Target="https://www.sciencedirect.com/science/article/abs/pii/S0967064597000520" TargetMode="External"/><Relationship Id="rId41" Type="http://schemas.openxmlformats.org/officeDocument/2006/relationships/hyperlink" Target="https://www.sciencedirect.com/science/article/abs/pii/S0025322798001777?via%3Dihub" TargetMode="External"/><Relationship Id="rId54" Type="http://schemas.openxmlformats.org/officeDocument/2006/relationships/hyperlink" Target="https://www.sciencedirect.com/science/article/pii/S0967064502001030?casa_token=LEoJrMpzNHgAAAAA:1mSGpccshw8Z9TW9QmB8ASpIxmy2qK0LIB9hX8nJh-LnBrnt6NBNIDEbzL6X4TRVTh1gIorQpg" TargetMode="External"/><Relationship Id="rId62" Type="http://schemas.openxmlformats.org/officeDocument/2006/relationships/hyperlink" Target="https://www.researchgate.net/profile/Ulysses-Ninnemann/publication/228811614_Paleo-Export_Production_Terrigenous_Flux_and_Sea_Surface_Temperatures_Around_Tasmania_Implications_for_GlacialInterglacial_Changes_in_the_Subtropical_Convergence_Zone/links/0f317539833284c71f000000/Paleo-Export-Production-Terrigenous-Flux-and-Sea-Surface-Temperatures-Around-Tasmania-Implications-for-Glacial-Interglacial-Changes-in-the-Subtropical-Convergence-Zone.pdf" TargetMode="External"/><Relationship Id="rId70" Type="http://schemas.openxmlformats.org/officeDocument/2006/relationships/hyperlink" Target="https://www.sciencedirect.com/science/article/pii/S0025322701002869?casa_token=TSOLYf1mIBIAAAAA:y4xlQOoPI4PZjWvdggEH5ztyysfzZTPhpSRQVPP2p8Yjt2Tzu3JRJwr1tsYvXCj2L9B0Q66owQ" TargetMode="External"/><Relationship Id="rId75" Type="http://schemas.openxmlformats.org/officeDocument/2006/relationships/hyperlink" Target="https://www.sciencedirect.com/science/article/abs/pii/S0025322704003159?via%3Dihub" TargetMode="External"/><Relationship Id="rId83" Type="http://schemas.openxmlformats.org/officeDocument/2006/relationships/hyperlink" Target="https://www.sciencedirect.com/science/article/abs/pii/0016703773900082" TargetMode="External"/><Relationship Id="rId88" Type="http://schemas.openxmlformats.org/officeDocument/2006/relationships/hyperlink" Target="https://link.springer.com/article/10.1134%2FS0001437006040059" TargetMode="External"/><Relationship Id="rId91" Type="http://schemas.openxmlformats.org/officeDocument/2006/relationships/hyperlink" Target="https://doi.pangaea.de/10.1594/PANGAEA.879748" TargetMode="External"/><Relationship Id="rId96" Type="http://schemas.openxmlformats.org/officeDocument/2006/relationships/hyperlink" Target="https://doi.pangaea.de/10.1594/PANGAEA.712694" TargetMode="External"/><Relationship Id="rId1" Type="http://schemas.openxmlformats.org/officeDocument/2006/relationships/hyperlink" Target="https://digitalcommons.uri.edu/cgi/viewcontent.cgi?article=1815&amp;context=theses" TargetMode="External"/><Relationship Id="rId6" Type="http://schemas.openxmlformats.org/officeDocument/2006/relationships/hyperlink" Target="https://doi.pangaea.de/10.1594/PANGAEA.509878" TargetMode="External"/><Relationship Id="rId15" Type="http://schemas.openxmlformats.org/officeDocument/2006/relationships/hyperlink" Target="https://www.researchgate.net/publication/222728783_Skagerrak_northeastern_North_Sea_oxygen_microprofiles_and_porewater_chemistry_in_sediments" TargetMode="External"/><Relationship Id="rId23" Type="http://schemas.openxmlformats.org/officeDocument/2006/relationships/hyperlink" Target="https://d1wqtxts1xzle7.cloudfront.net/45718427/Benthic_fluxes_nitrogen_cycling_in_sedim20160517-13895-1eostec.pdf?1463508491=&amp;response-content-disposition=inline%3B+filename%3DBenthic_fluxes_and_nitrogen_cycling_in_s.pdf&amp;Expires=1633870186&amp;Signature=QCNHMZ2q1c0ilM7VbHV9SAN44qo5cIIefu6Lgzy~Ayj6Lxc6fHqUM-ppqUAPAArHKWAW6zc2OAQHvseFfk8Syizfoie4b~45twkLeCHQ3rklmkUQaeHHFTGVryyEoY0JqWDZ--3r8Cq5WndgiCFFcrPVyJgRATM2SSfLHU3vWRQw0GOJuocDt9o8kYnwK1wQPOP1W-vPSIx572EkRJpUWK-Tx0Mb8WL9qEHqBH9VexcbY-nODrkhXMIgKBNctOdqDwX-3CGwctU2VcjhAZB1knkWb5EsAb~zztcEgrXmGiPaQ-uJ7E8pV0RNztuQ6IlyUXW75EphaqjXc1V8xhE0Qg__&amp;Key-Pair-Id=APKAJLOHF5GGSLRBV4ZA" TargetMode="External"/><Relationship Id="rId28" Type="http://schemas.openxmlformats.org/officeDocument/2006/relationships/hyperlink" Target="https://doi.pangaea.de/10.1594/PANGAEA.778631" TargetMode="External"/><Relationship Id="rId36" Type="http://schemas.openxmlformats.org/officeDocument/2006/relationships/hyperlink" Target="https://www.int-res.com/abstracts/ame/v36/n3/p227-237/" TargetMode="External"/><Relationship Id="rId49" Type="http://schemas.openxmlformats.org/officeDocument/2006/relationships/hyperlink" Target="https://doi.pangaea.de/10.1594/PANGAEA.785894" TargetMode="External"/><Relationship Id="rId57" Type="http://schemas.openxmlformats.org/officeDocument/2006/relationships/hyperlink" Target="https://agupubs.onlinelibrary.wiley.com/doi/full/10.1029/2001GB001488" TargetMode="External"/><Relationship Id="rId10" Type="http://schemas.openxmlformats.org/officeDocument/2006/relationships/hyperlink" Target="https://www.sciencedirect.com/science/article/pii/S0025322798000620?casa_token=BiG3Q93oZGgAAAAA:jW_4SLBzYSfhr4UGgsY7630I2wG0gfZBIXR1xmofnhbVdMvJoDzZQKlKzzNcldBfp9LQevGPfQ" TargetMode="External"/><Relationship Id="rId31" Type="http://schemas.openxmlformats.org/officeDocument/2006/relationships/hyperlink" Target="https://www.sciencedirect.com/science/article/pii/S0924796302000672?casa_token=C5rfPFNQXMwAAAAA:sFUK2aP7LujtoeK9KwbVbZK-uI4kwOWwQKUHHXjVRua542Z8u5a5ufyXxTAKU5EGjcMPgnY1ZQ" TargetMode="External"/><Relationship Id="rId44" Type="http://schemas.openxmlformats.org/officeDocument/2006/relationships/hyperlink" Target="https://doi.pangaea.de/10.1594/PANGAEA.711561" TargetMode="External"/><Relationship Id="rId52" Type="http://schemas.openxmlformats.org/officeDocument/2006/relationships/hyperlink" Target="https://www.sciencedirect.com/science/article/pii/S0048969717312299?casa_token=zwy-1WVFMvoAAAAA:Q9NYQuAfnpVKl_ML0DvrAHc_klBcXVC9WJM8R7eObulbg21vs1z20A3YM9tl0kR0iLvzANCFQQ" TargetMode="External"/><Relationship Id="rId60" Type="http://schemas.openxmlformats.org/officeDocument/2006/relationships/hyperlink" Target="https://link.springer.com/article/10.1134%2FS0016702907070026" TargetMode="External"/><Relationship Id="rId65" Type="http://schemas.openxmlformats.org/officeDocument/2006/relationships/hyperlink" Target="https://link.springer.com/content/pdf/10.1007/s003670050107.pdf" TargetMode="External"/><Relationship Id="rId73" Type="http://schemas.openxmlformats.org/officeDocument/2006/relationships/hyperlink" Target="https://agupubs.onlinelibrary.wiley.com/doi/full/10.1002/2015GL066058" TargetMode="External"/><Relationship Id="rId78" Type="http://schemas.openxmlformats.org/officeDocument/2006/relationships/hyperlink" Target="https://doi.pangaea.de/10.1594/PANGAEA.721833" TargetMode="External"/><Relationship Id="rId81" Type="http://schemas.openxmlformats.org/officeDocument/2006/relationships/hyperlink" Target="https://www.nature.com/articles/s41598-018-33182-8" TargetMode="External"/><Relationship Id="rId86" Type="http://schemas.openxmlformats.org/officeDocument/2006/relationships/hyperlink" Target="https://doi.pangaea.de/10.1594/PANGAEA.868789" TargetMode="External"/><Relationship Id="rId94" Type="http://schemas.openxmlformats.org/officeDocument/2006/relationships/hyperlink" Target="https://doi.pangaea.de/10.1594/PANGAEA.760952" TargetMode="External"/><Relationship Id="rId99" Type="http://schemas.openxmlformats.org/officeDocument/2006/relationships/hyperlink" Target="https://doi.pangaea.de/10.1594/PANGAEA.587835" TargetMode="External"/><Relationship Id="rId4" Type="http://schemas.openxmlformats.org/officeDocument/2006/relationships/hyperlink" Target="https://doi.pangaea.de/10.1594/PANGAEA.737980" TargetMode="External"/><Relationship Id="rId9" Type="http://schemas.openxmlformats.org/officeDocument/2006/relationships/hyperlink" Target="https://epic.awi.de/id/eprint/28998/1/Loc2000a.pdf" TargetMode="External"/><Relationship Id="rId13" Type="http://schemas.openxmlformats.org/officeDocument/2006/relationships/hyperlink" Target="https://www.sciencedirect.com/science/article/pii/S0272771407000583?casa_token=2pPedeeEOZMAAAAA:nkIqGfTplDPVtmQ5m6shG3zKG6zTiU5txhzGSFbWD8nC9Kez79HObAgsK3nwsDC5TL2pCGtbNw" TargetMode="External"/><Relationship Id="rId18" Type="http://schemas.openxmlformats.org/officeDocument/2006/relationships/hyperlink" Target="https://epic.awi.de/id/eprint/26287/1/BerPolarforsch1992110.pdf" TargetMode="External"/><Relationship Id="rId39" Type="http://schemas.openxmlformats.org/officeDocument/2006/relationships/hyperlink" Target="https://www.sciencedirect.com/science/article/pii/S0967064502000838?casa_token=K8f0fusfNjcAAAAA:VD-WWjlH0DDtZwGth3GC_55KehjiWEK3d8nc_zqN3LBTr6k0aWeHEZiFxV4EUCWP0nh_RFGiPg" TargetMode="External"/><Relationship Id="rId34" Type="http://schemas.openxmlformats.org/officeDocument/2006/relationships/hyperlink" Target="https://doi.pangaea.de/10.1594/PANGAEA.548404" TargetMode="External"/><Relationship Id="rId50" Type="http://schemas.openxmlformats.org/officeDocument/2006/relationships/hyperlink" Target="https://doi.pangaea.de/10.1594/PANGAEA.55728" TargetMode="External"/><Relationship Id="rId55" Type="http://schemas.openxmlformats.org/officeDocument/2006/relationships/hyperlink" Target="https://www.sciencedirect.com/science/article/abs/pii/S0278434306001257?via%3Dihub" TargetMode="External"/><Relationship Id="rId76" Type="http://schemas.openxmlformats.org/officeDocument/2006/relationships/hyperlink" Target="https://doi.pangaea.de/10.1594/PANGAEA.736780" TargetMode="External"/><Relationship Id="rId97" Type="http://schemas.openxmlformats.org/officeDocument/2006/relationships/hyperlink" Target="https://www.sciencedirect.com/science/article/pii/S030437701000080X?casa_token=shHQR8Oy0sIAAAAA:RVBCONqhyIBNH0fsd2VNVYFW9aBAOvOF_-VoY83FnEzzGoKChS1oYJ5xb--SCMwycCYx4O3IqQ" TargetMode="External"/><Relationship Id="rId7" Type="http://schemas.openxmlformats.org/officeDocument/2006/relationships/hyperlink" Target="https://onlinelibrary.wiley.com/doi/10.1111/j.1502-3885.2008.00035.x" TargetMode="External"/><Relationship Id="rId71" Type="http://schemas.openxmlformats.org/officeDocument/2006/relationships/hyperlink" Target="https://agupubs.onlinelibrary.wiley.com/doi/abs/10.1029/95PA00310?casa_token=q670kYtrxyUAAAAA:W-Zxw6Dr9jffAB4-N1r4E_ElO0Doll3IW0dpdubwPpuyp5QptMjlugCSOQ4xeUZsAdT5BGtTczOy1ZU" TargetMode="External"/><Relationship Id="rId92" Type="http://schemas.openxmlformats.org/officeDocument/2006/relationships/hyperlink" Target="https://epic.awi.de/id/eprint/26431/1/BerPolarforsch1997251.pdf" TargetMode="External"/><Relationship Id="rId2" Type="http://schemas.openxmlformats.org/officeDocument/2006/relationships/hyperlink" Target="https://www.int-res.com/articles/ame2008/51/a051p141.pdf" TargetMode="External"/><Relationship Id="rId29" Type="http://schemas.openxmlformats.org/officeDocument/2006/relationships/hyperlink" Target="http://www.pjoes.com/Carbon-Stocks-of-Coastal-Wetland-Ecosystems-non-Hainan-Island-China,76501,0,2.html" TargetMode="External"/><Relationship Id="rId24" Type="http://schemas.openxmlformats.org/officeDocument/2006/relationships/hyperlink" Target="https://www.sciencedirect.com/science/article/pii/S0146638016000048" TargetMode="External"/><Relationship Id="rId40" Type="http://schemas.openxmlformats.org/officeDocument/2006/relationships/hyperlink" Target="https://archimer.ifremer.fr/doc/00093/20403/18070.pdf" TargetMode="External"/><Relationship Id="rId45" Type="http://schemas.openxmlformats.org/officeDocument/2006/relationships/hyperlink" Target="https://www.sciencedirect.com/science/article/pii/S0272771403003470?casa_token=Nz_NAovNk2oAAAAA:r09fUVJ2pTPyLGJksB9xQoulKyXhvYwFFvzy0Sq_Ezg3lfSq2To-xarDWegtIcercWlCdzwGBA" TargetMode="External"/><Relationship Id="rId66" Type="http://schemas.openxmlformats.org/officeDocument/2006/relationships/hyperlink" Target="https://www.sciencedirect.com/science/article/abs/pii/S0146638009000679?via%3Dihub" TargetMode="External"/><Relationship Id="rId87" Type="http://schemas.openxmlformats.org/officeDocument/2006/relationships/hyperlink" Target="https://www.sciencedirect.com/science/article/abs/pii/0025322794901856" TargetMode="External"/><Relationship Id="rId61" Type="http://schemas.openxmlformats.org/officeDocument/2006/relationships/hyperlink" Target="https://doi.pangaea.de/10.1594/PANGAEA.745927" TargetMode="External"/><Relationship Id="rId82" Type="http://schemas.openxmlformats.org/officeDocument/2006/relationships/hyperlink" Target="https://doi.pangaea.de/10.1594/PANGAEA.755481" TargetMode="External"/><Relationship Id="rId19" Type="http://schemas.openxmlformats.org/officeDocument/2006/relationships/hyperlink" Target="https://www.nature.com/articles/ncomms10796?origin=ppub" TargetMode="External"/><Relationship Id="rId14" Type="http://schemas.openxmlformats.org/officeDocument/2006/relationships/hyperlink" Target="https://www.nature.com/articles/nclimate3326" TargetMode="External"/><Relationship Id="rId30" Type="http://schemas.openxmlformats.org/officeDocument/2006/relationships/hyperlink" Target="https://www.nature.com/articles/s41598-018-27625-5" TargetMode="External"/><Relationship Id="rId35" Type="http://schemas.openxmlformats.org/officeDocument/2006/relationships/hyperlink" Target="https://www.sciencedirect.com/science/article/pii/0967063793900293" TargetMode="External"/><Relationship Id="rId56" Type="http://schemas.openxmlformats.org/officeDocument/2006/relationships/hyperlink" Target="https://doi.pangaea.de/10.1594/PANGAEA.354681" TargetMode="External"/><Relationship Id="rId77" Type="http://schemas.openxmlformats.org/officeDocument/2006/relationships/hyperlink" Target="https://www.sciencedirect.com/science/article/abs/pii/S0012821X97000137?via%3Dihub" TargetMode="External"/><Relationship Id="rId100" Type="http://schemas.openxmlformats.org/officeDocument/2006/relationships/printerSettings" Target="../printerSettings/printerSettings2.bin"/><Relationship Id="rId8" Type="http://schemas.openxmlformats.org/officeDocument/2006/relationships/hyperlink" Target="https://doi.pangaea.de/10.1594/PANGAEA.755006" TargetMode="External"/><Relationship Id="rId51" Type="http://schemas.openxmlformats.org/officeDocument/2006/relationships/hyperlink" Target="https://doi.pangaea.de/10.1594/PANGAEA.738572" TargetMode="External"/><Relationship Id="rId72" Type="http://schemas.openxmlformats.org/officeDocument/2006/relationships/hyperlink" Target="https://link.springer.com/chapter/10.1007/978-3-642-58646-0_12" TargetMode="External"/><Relationship Id="rId93" Type="http://schemas.openxmlformats.org/officeDocument/2006/relationships/hyperlink" Target="https://www.sciencedirect.com/science/article/pii/S0031018207005184?casa_token=mwWGp88BpJAAAAAA:6x3NAwpNYkBv_ydt8T-XBYX8n1-Icj06_tKMirGIzQYPYzRBUQNMulaIZssB-17z0iaSoSjKUA" TargetMode="External"/><Relationship Id="rId98" Type="http://schemas.openxmlformats.org/officeDocument/2006/relationships/hyperlink" Target="https://www.nature.com/articles/nature054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FD56-A7F1-4811-AAE1-A3B932280193}">
  <dimension ref="A1:AQ1650"/>
  <sheetViews>
    <sheetView tabSelected="1" topLeftCell="J1" zoomScale="76" workbookViewId="0">
      <selection activeCell="T1" sqref="T1:W1048576"/>
    </sheetView>
  </sheetViews>
  <sheetFormatPr defaultRowHeight="15.5" x14ac:dyDescent="0.35"/>
  <cols>
    <col min="4" max="4" width="10.5" bestFit="1" customWidth="1"/>
    <col min="5" max="5" width="11.08203125" bestFit="1" customWidth="1"/>
    <col min="10" max="10" width="8.6640625" style="80"/>
    <col min="20" max="23" width="8.6640625" style="79"/>
  </cols>
  <sheetData>
    <row r="1" spans="1:43" x14ac:dyDescent="0.35">
      <c r="A1" t="s">
        <v>618</v>
      </c>
      <c r="B1" t="s">
        <v>0</v>
      </c>
      <c r="C1" t="s">
        <v>1</v>
      </c>
      <c r="D1" s="1" t="s">
        <v>581</v>
      </c>
      <c r="E1" s="1" t="s">
        <v>582</v>
      </c>
      <c r="F1" t="s">
        <v>580</v>
      </c>
      <c r="G1" t="s">
        <v>2</v>
      </c>
      <c r="H1" t="s">
        <v>579</v>
      </c>
      <c r="I1" t="s">
        <v>675</v>
      </c>
      <c r="J1" s="80" t="s">
        <v>3</v>
      </c>
      <c r="K1" t="s">
        <v>4</v>
      </c>
      <c r="L1" t="s">
        <v>723</v>
      </c>
      <c r="M1" t="s">
        <v>724</v>
      </c>
      <c r="N1" t="s">
        <v>725</v>
      </c>
      <c r="O1" t="s">
        <v>5</v>
      </c>
      <c r="P1" t="s">
        <v>578</v>
      </c>
      <c r="Q1" t="s">
        <v>6</v>
      </c>
      <c r="R1" t="s">
        <v>7</v>
      </c>
      <c r="S1" t="s">
        <v>726</v>
      </c>
      <c r="T1" s="79" t="s">
        <v>583</v>
      </c>
      <c r="U1" s="79" t="s">
        <v>584</v>
      </c>
      <c r="V1" s="79" t="s">
        <v>585</v>
      </c>
      <c r="W1" s="79" t="s">
        <v>586</v>
      </c>
      <c r="X1" t="s">
        <v>727</v>
      </c>
      <c r="Y1" t="s">
        <v>617</v>
      </c>
      <c r="Z1" t="s">
        <v>728</v>
      </c>
      <c r="AA1" t="s">
        <v>729</v>
      </c>
      <c r="AB1" t="s">
        <v>733</v>
      </c>
      <c r="AC1" t="s">
        <v>518</v>
      </c>
      <c r="AD1" t="s">
        <v>730</v>
      </c>
      <c r="AE1" t="s">
        <v>731</v>
      </c>
      <c r="AF1" t="s">
        <v>732</v>
      </c>
      <c r="AG1" t="s">
        <v>670</v>
      </c>
      <c r="AH1" t="s">
        <v>587</v>
      </c>
      <c r="AI1" t="s">
        <v>588</v>
      </c>
      <c r="AJ1" t="s">
        <v>8</v>
      </c>
      <c r="AK1" t="s">
        <v>589</v>
      </c>
      <c r="AL1" t="s">
        <v>616</v>
      </c>
      <c r="AM1" t="s">
        <v>590</v>
      </c>
      <c r="AN1" t="s">
        <v>591</v>
      </c>
      <c r="AO1" t="s">
        <v>673</v>
      </c>
      <c r="AP1" t="s">
        <v>674</v>
      </c>
      <c r="AQ1" t="s">
        <v>734</v>
      </c>
    </row>
    <row r="2" spans="1:43" x14ac:dyDescent="0.35">
      <c r="A2">
        <v>1</v>
      </c>
      <c r="B2">
        <v>1</v>
      </c>
      <c r="C2" t="s">
        <v>9</v>
      </c>
      <c r="D2" s="3">
        <v>33</v>
      </c>
      <c r="E2" s="1">
        <v>122.21</v>
      </c>
      <c r="F2">
        <v>7.0000000000000007E-2</v>
      </c>
      <c r="G2" t="s">
        <v>614</v>
      </c>
      <c r="H2">
        <v>12</v>
      </c>
      <c r="I2">
        <v>0</v>
      </c>
      <c r="J2" s="80">
        <v>2017</v>
      </c>
      <c r="K2" t="s">
        <v>11</v>
      </c>
      <c r="L2">
        <v>50</v>
      </c>
      <c r="M2">
        <v>5.4892152799999998</v>
      </c>
      <c r="N2">
        <v>5</v>
      </c>
      <c r="O2" t="s">
        <v>15</v>
      </c>
      <c r="P2">
        <v>99.3</v>
      </c>
      <c r="Q2" t="s">
        <v>13</v>
      </c>
      <c r="R2" t="s">
        <v>14</v>
      </c>
      <c r="S2" t="s">
        <v>14</v>
      </c>
      <c r="T2" s="79">
        <v>0</v>
      </c>
      <c r="U2" s="79">
        <v>3</v>
      </c>
      <c r="V2" s="79">
        <v>1.5</v>
      </c>
      <c r="W2" s="79">
        <v>3</v>
      </c>
      <c r="X2">
        <v>0.61037440899999995</v>
      </c>
      <c r="Y2" t="s">
        <v>812</v>
      </c>
      <c r="Z2" t="s">
        <v>619</v>
      </c>
      <c r="AA2">
        <v>1</v>
      </c>
      <c r="AB2">
        <v>560</v>
      </c>
      <c r="AE2" t="s">
        <v>532</v>
      </c>
      <c r="AF2">
        <v>560</v>
      </c>
      <c r="AG2">
        <v>0.91</v>
      </c>
      <c r="AH2">
        <v>509.6</v>
      </c>
      <c r="AI2">
        <v>50.399999999999977</v>
      </c>
      <c r="AJ2">
        <v>0.91</v>
      </c>
      <c r="AK2">
        <v>509.6</v>
      </c>
      <c r="AL2">
        <v>50.399999999999977</v>
      </c>
      <c r="AM2">
        <v>2817.0232695750256</v>
      </c>
      <c r="AN2">
        <v>278.60669699093637</v>
      </c>
      <c r="AO2">
        <v>1.7194389133061039</v>
      </c>
      <c r="AP2">
        <v>0.17005439801928485</v>
      </c>
      <c r="AQ2">
        <v>0.1318241227762269</v>
      </c>
    </row>
    <row r="3" spans="1:43" x14ac:dyDescent="0.35">
      <c r="A3">
        <v>2</v>
      </c>
      <c r="B3">
        <v>1</v>
      </c>
      <c r="C3" t="s">
        <v>9</v>
      </c>
      <c r="D3" s="3">
        <v>34</v>
      </c>
      <c r="E3" s="1">
        <v>121.24</v>
      </c>
      <c r="F3">
        <v>0.06</v>
      </c>
      <c r="G3" t="s">
        <v>614</v>
      </c>
      <c r="H3">
        <v>19</v>
      </c>
      <c r="I3">
        <v>180.81381545144001</v>
      </c>
      <c r="J3" s="80">
        <v>2017</v>
      </c>
      <c r="K3" t="s">
        <v>11</v>
      </c>
      <c r="L3">
        <v>50</v>
      </c>
      <c r="M3">
        <v>5.4892152799999998</v>
      </c>
      <c r="N3">
        <v>5</v>
      </c>
      <c r="O3" t="s">
        <v>15</v>
      </c>
      <c r="P3">
        <v>99.3</v>
      </c>
      <c r="Q3" t="s">
        <v>13</v>
      </c>
      <c r="R3" t="s">
        <v>14</v>
      </c>
      <c r="S3" t="s">
        <v>14</v>
      </c>
      <c r="T3" s="79">
        <v>0</v>
      </c>
      <c r="U3" s="79">
        <v>3</v>
      </c>
      <c r="V3" s="79">
        <v>1.5</v>
      </c>
      <c r="W3" s="79">
        <v>3</v>
      </c>
      <c r="X3">
        <v>0.61037440899999995</v>
      </c>
      <c r="Y3" t="s">
        <v>812</v>
      </c>
      <c r="Z3" t="s">
        <v>619</v>
      </c>
      <c r="AA3">
        <v>1</v>
      </c>
      <c r="AB3">
        <v>2960</v>
      </c>
      <c r="AE3" t="s">
        <v>532</v>
      </c>
      <c r="AF3">
        <v>2960</v>
      </c>
      <c r="AG3">
        <v>0.96</v>
      </c>
      <c r="AH3">
        <v>2841.6</v>
      </c>
      <c r="AI3">
        <v>118.40000000000009</v>
      </c>
      <c r="AJ3">
        <v>0.96</v>
      </c>
      <c r="AK3">
        <v>2841.6</v>
      </c>
      <c r="AL3">
        <v>118.40000000000009</v>
      </c>
      <c r="AM3">
        <v>15708.110916060423</v>
      </c>
      <c r="AN3">
        <v>654.50462150251815</v>
      </c>
      <c r="AO3">
        <v>9.5878289168968287</v>
      </c>
      <c r="AP3">
        <v>0.39949287153736823</v>
      </c>
      <c r="AQ3">
        <v>0.13090283430916907</v>
      </c>
    </row>
    <row r="4" spans="1:43" x14ac:dyDescent="0.35">
      <c r="A4">
        <v>3</v>
      </c>
      <c r="B4">
        <v>1</v>
      </c>
      <c r="C4" t="s">
        <v>9</v>
      </c>
      <c r="D4" s="3">
        <v>36</v>
      </c>
      <c r="E4" s="1">
        <v>121</v>
      </c>
      <c r="F4">
        <v>0.02</v>
      </c>
      <c r="G4" t="s">
        <v>614</v>
      </c>
      <c r="H4">
        <v>20</v>
      </c>
      <c r="I4">
        <v>1086.8289633996401</v>
      </c>
      <c r="J4" s="80">
        <v>2017</v>
      </c>
      <c r="K4" t="s">
        <v>11</v>
      </c>
      <c r="L4">
        <v>50</v>
      </c>
      <c r="M4">
        <v>5.4892152799999998</v>
      </c>
      <c r="N4">
        <v>5</v>
      </c>
      <c r="O4" t="s">
        <v>15</v>
      </c>
      <c r="P4">
        <v>99.3</v>
      </c>
      <c r="Q4" t="s">
        <v>13</v>
      </c>
      <c r="R4" t="s">
        <v>14</v>
      </c>
      <c r="S4" t="s">
        <v>14</v>
      </c>
      <c r="T4" s="79">
        <v>0</v>
      </c>
      <c r="U4" s="79">
        <v>3</v>
      </c>
      <c r="V4" s="79">
        <v>1.5</v>
      </c>
      <c r="W4" s="79">
        <v>3</v>
      </c>
      <c r="X4">
        <v>0.61037440899999995</v>
      </c>
      <c r="Y4" t="s">
        <v>812</v>
      </c>
      <c r="Z4" t="s">
        <v>619</v>
      </c>
      <c r="AA4">
        <v>1</v>
      </c>
      <c r="AB4">
        <v>3660</v>
      </c>
      <c r="AE4" t="s">
        <v>532</v>
      </c>
      <c r="AF4">
        <v>3660</v>
      </c>
      <c r="AG4">
        <v>0.96</v>
      </c>
      <c r="AH4">
        <v>3513.6</v>
      </c>
      <c r="AI4">
        <v>146.40000000000009</v>
      </c>
      <c r="AJ4">
        <v>0.96</v>
      </c>
      <c r="AK4">
        <v>3513.6</v>
      </c>
      <c r="AL4">
        <v>146.40000000000009</v>
      </c>
      <c r="AM4">
        <v>19422.866875939577</v>
      </c>
      <c r="AN4">
        <v>809.28611983081623</v>
      </c>
      <c r="AO4">
        <v>11.855220890487294</v>
      </c>
      <c r="AP4">
        <v>0.49396753710363761</v>
      </c>
      <c r="AQ4">
        <v>0.13077174832993385</v>
      </c>
    </row>
    <row r="5" spans="1:43" x14ac:dyDescent="0.35">
      <c r="A5">
        <v>4</v>
      </c>
      <c r="B5">
        <v>1</v>
      </c>
      <c r="C5" t="s">
        <v>9</v>
      </c>
      <c r="D5" s="3">
        <v>33</v>
      </c>
      <c r="E5" s="1">
        <v>123</v>
      </c>
      <c r="F5">
        <v>0.1</v>
      </c>
      <c r="G5" t="s">
        <v>614</v>
      </c>
      <c r="H5">
        <v>29</v>
      </c>
      <c r="I5">
        <v>0</v>
      </c>
      <c r="J5" s="80">
        <v>2017</v>
      </c>
      <c r="K5" t="s">
        <v>11</v>
      </c>
      <c r="L5">
        <v>50</v>
      </c>
      <c r="M5">
        <v>5.4892152799999998</v>
      </c>
      <c r="N5">
        <v>5</v>
      </c>
      <c r="O5" t="s">
        <v>15</v>
      </c>
      <c r="P5">
        <v>99.3</v>
      </c>
      <c r="Q5" t="s">
        <v>13</v>
      </c>
      <c r="R5" t="s">
        <v>14</v>
      </c>
      <c r="S5" t="s">
        <v>14</v>
      </c>
      <c r="T5" s="79">
        <v>0</v>
      </c>
      <c r="U5" s="79">
        <v>3</v>
      </c>
      <c r="V5" s="79">
        <v>1.5</v>
      </c>
      <c r="W5" s="79">
        <v>3</v>
      </c>
      <c r="X5">
        <v>0.61037440899999995</v>
      </c>
      <c r="Y5" t="s">
        <v>812</v>
      </c>
      <c r="Z5" t="s">
        <v>619</v>
      </c>
      <c r="AA5">
        <v>1</v>
      </c>
      <c r="AB5">
        <v>1895</v>
      </c>
      <c r="AE5" t="s">
        <v>532</v>
      </c>
      <c r="AF5">
        <v>1895</v>
      </c>
      <c r="AG5">
        <v>0.81</v>
      </c>
      <c r="AH5">
        <v>1534.95</v>
      </c>
      <c r="AI5">
        <v>360.04999999999995</v>
      </c>
      <c r="AJ5">
        <v>0.81</v>
      </c>
      <c r="AK5">
        <v>1534.95</v>
      </c>
      <c r="AL5">
        <v>360.04999999999995</v>
      </c>
      <c r="AM5">
        <v>8485.0664592507565</v>
      </c>
      <c r="AN5">
        <v>1990.3242311822758</v>
      </c>
      <c r="AO5">
        <v>5.1790674253909028</v>
      </c>
      <c r="AP5">
        <v>1.2148429763262609</v>
      </c>
      <c r="AQ5">
        <v>0.12959786589218056</v>
      </c>
    </row>
    <row r="6" spans="1:43" x14ac:dyDescent="0.35">
      <c r="A6">
        <v>5</v>
      </c>
      <c r="B6">
        <v>1</v>
      </c>
      <c r="C6" t="s">
        <v>9</v>
      </c>
      <c r="D6" s="3">
        <v>35</v>
      </c>
      <c r="E6" s="1">
        <v>121</v>
      </c>
      <c r="F6">
        <v>0.09</v>
      </c>
      <c r="G6" t="s">
        <v>614</v>
      </c>
      <c r="H6">
        <v>36</v>
      </c>
      <c r="I6">
        <v>988.46307373046898</v>
      </c>
      <c r="J6" s="80">
        <v>2017</v>
      </c>
      <c r="K6" t="s">
        <v>11</v>
      </c>
      <c r="L6">
        <v>50</v>
      </c>
      <c r="M6">
        <v>5.4892152799999998</v>
      </c>
      <c r="N6">
        <v>5</v>
      </c>
      <c r="O6" t="s">
        <v>15</v>
      </c>
      <c r="P6">
        <v>99.3</v>
      </c>
      <c r="Q6" t="s">
        <v>13</v>
      </c>
      <c r="R6" t="s">
        <v>14</v>
      </c>
      <c r="S6" t="s">
        <v>14</v>
      </c>
      <c r="T6" s="79">
        <v>0</v>
      </c>
      <c r="U6" s="79">
        <v>3</v>
      </c>
      <c r="V6" s="79">
        <v>1.5</v>
      </c>
      <c r="W6" s="79">
        <v>3</v>
      </c>
      <c r="X6">
        <v>0.61037440899999995</v>
      </c>
      <c r="Y6" t="s">
        <v>812</v>
      </c>
      <c r="Z6" t="s">
        <v>619</v>
      </c>
      <c r="AA6">
        <v>1</v>
      </c>
      <c r="AB6">
        <v>1903</v>
      </c>
      <c r="AE6" t="s">
        <v>532</v>
      </c>
      <c r="AF6">
        <v>1903</v>
      </c>
      <c r="AG6">
        <v>0.91</v>
      </c>
      <c r="AH6">
        <v>1731.73</v>
      </c>
      <c r="AI6">
        <v>171.26999999999998</v>
      </c>
      <c r="AJ6">
        <v>0.91</v>
      </c>
      <c r="AK6">
        <v>1731.73</v>
      </c>
      <c r="AL6">
        <v>171.26999999999998</v>
      </c>
      <c r="AM6">
        <v>9572.8487178594169</v>
      </c>
      <c r="AN6">
        <v>946.76525781027169</v>
      </c>
      <c r="AO6">
        <v>5.8430218786098491</v>
      </c>
      <c r="AP6">
        <v>0.57788128469767719</v>
      </c>
      <c r="AQ6">
        <v>0.12869213622231998</v>
      </c>
    </row>
    <row r="7" spans="1:43" x14ac:dyDescent="0.35">
      <c r="A7">
        <v>6</v>
      </c>
      <c r="B7">
        <v>1</v>
      </c>
      <c r="C7" t="s">
        <v>9</v>
      </c>
      <c r="D7" s="3">
        <v>36</v>
      </c>
      <c r="E7" s="1">
        <v>121.4</v>
      </c>
      <c r="F7">
        <v>0.05</v>
      </c>
      <c r="G7" t="s">
        <v>614</v>
      </c>
      <c r="H7">
        <v>36</v>
      </c>
      <c r="I7">
        <v>544.12852291601996</v>
      </c>
      <c r="J7" s="80">
        <v>2017</v>
      </c>
      <c r="K7" t="s">
        <v>11</v>
      </c>
      <c r="L7">
        <v>50</v>
      </c>
      <c r="M7">
        <v>5.4892152799999998</v>
      </c>
      <c r="N7">
        <v>5</v>
      </c>
      <c r="O7" t="s">
        <v>15</v>
      </c>
      <c r="P7">
        <v>99.3</v>
      </c>
      <c r="Q7" t="s">
        <v>13</v>
      </c>
      <c r="R7" t="s">
        <v>14</v>
      </c>
      <c r="S7" t="s">
        <v>14</v>
      </c>
      <c r="T7" s="79">
        <v>0</v>
      </c>
      <c r="U7" s="79">
        <v>3</v>
      </c>
      <c r="V7" s="79">
        <v>1.5</v>
      </c>
      <c r="W7" s="79">
        <v>3</v>
      </c>
      <c r="X7">
        <v>0.61037440899999995</v>
      </c>
      <c r="Y7" t="s">
        <v>812</v>
      </c>
      <c r="Z7" t="s">
        <v>619</v>
      </c>
      <c r="AA7">
        <v>1</v>
      </c>
      <c r="AB7">
        <v>2342</v>
      </c>
      <c r="AE7" t="s">
        <v>532</v>
      </c>
      <c r="AF7">
        <v>2342</v>
      </c>
      <c r="AG7">
        <v>0.67</v>
      </c>
      <c r="AH7">
        <v>1569.14</v>
      </c>
      <c r="AI7">
        <v>772.8599999999999</v>
      </c>
      <c r="AJ7">
        <v>0.67</v>
      </c>
      <c r="AK7">
        <v>1569.14</v>
      </c>
      <c r="AL7">
        <v>772.8599999999999</v>
      </c>
      <c r="AM7">
        <v>8674.0657245309158</v>
      </c>
      <c r="AN7">
        <v>4272.3010285003011</v>
      </c>
      <c r="AO7">
        <v>5.2944277402377145</v>
      </c>
      <c r="AP7">
        <v>2.6077032153409636</v>
      </c>
      <c r="AQ7">
        <v>0.12869213622231998</v>
      </c>
    </row>
    <row r="8" spans="1:43" x14ac:dyDescent="0.35">
      <c r="A8">
        <v>7</v>
      </c>
      <c r="B8">
        <v>1</v>
      </c>
      <c r="C8" t="s">
        <v>9</v>
      </c>
      <c r="D8" s="3">
        <v>35.299999999999997</v>
      </c>
      <c r="E8" s="1">
        <v>122.19</v>
      </c>
      <c r="F8">
        <v>0.09</v>
      </c>
      <c r="G8" t="s">
        <v>614</v>
      </c>
      <c r="H8">
        <v>39</v>
      </c>
      <c r="I8">
        <v>0</v>
      </c>
      <c r="J8" s="80">
        <v>2017</v>
      </c>
      <c r="K8" t="s">
        <v>11</v>
      </c>
      <c r="L8">
        <v>50</v>
      </c>
      <c r="M8">
        <v>5.4892152799999998</v>
      </c>
      <c r="N8">
        <v>5</v>
      </c>
      <c r="O8" t="s">
        <v>15</v>
      </c>
      <c r="P8">
        <v>99.3</v>
      </c>
      <c r="Q8" t="s">
        <v>13</v>
      </c>
      <c r="R8" t="s">
        <v>14</v>
      </c>
      <c r="S8" t="s">
        <v>14</v>
      </c>
      <c r="T8" s="79">
        <v>15</v>
      </c>
      <c r="U8" s="79">
        <v>20</v>
      </c>
      <c r="V8" s="79">
        <v>17.5</v>
      </c>
      <c r="W8" s="79">
        <v>5</v>
      </c>
      <c r="X8">
        <v>0.61037440899999995</v>
      </c>
      <c r="Y8" t="s">
        <v>812</v>
      </c>
      <c r="Z8" t="s">
        <v>619</v>
      </c>
      <c r="AA8">
        <v>1</v>
      </c>
      <c r="AB8">
        <v>300</v>
      </c>
      <c r="AE8" t="s">
        <v>532</v>
      </c>
      <c r="AF8">
        <v>300</v>
      </c>
      <c r="AG8">
        <v>0.83399999999999996</v>
      </c>
      <c r="AH8">
        <v>250.2</v>
      </c>
      <c r="AI8">
        <v>49.800000000000011</v>
      </c>
      <c r="AJ8">
        <v>0.83399999999999996</v>
      </c>
      <c r="AK8">
        <v>250.2</v>
      </c>
      <c r="AL8">
        <v>49.800000000000011</v>
      </c>
      <c r="AM8">
        <v>1383.083245776435</v>
      </c>
      <c r="AN8">
        <v>275.28995059818737</v>
      </c>
      <c r="AO8">
        <v>0.84419861873859325</v>
      </c>
      <c r="AP8">
        <v>0.16802994090000781</v>
      </c>
      <c r="AQ8">
        <v>0.12830590668601868</v>
      </c>
    </row>
    <row r="9" spans="1:43" x14ac:dyDescent="0.35">
      <c r="A9">
        <v>8</v>
      </c>
      <c r="B9">
        <v>1</v>
      </c>
      <c r="C9" t="s">
        <v>9</v>
      </c>
      <c r="D9" s="3">
        <v>35.299999999999997</v>
      </c>
      <c r="E9" s="1">
        <v>122.19</v>
      </c>
      <c r="F9">
        <v>0.09</v>
      </c>
      <c r="G9" t="s">
        <v>614</v>
      </c>
      <c r="H9">
        <v>39</v>
      </c>
      <c r="I9">
        <v>0</v>
      </c>
      <c r="J9" s="80">
        <v>2017</v>
      </c>
      <c r="K9" t="s">
        <v>11</v>
      </c>
      <c r="L9">
        <v>50</v>
      </c>
      <c r="M9">
        <v>5.4892152799999998</v>
      </c>
      <c r="N9">
        <v>5</v>
      </c>
      <c r="O9" t="s">
        <v>15</v>
      </c>
      <c r="P9">
        <v>99.3</v>
      </c>
      <c r="Q9" t="s">
        <v>13</v>
      </c>
      <c r="R9" t="s">
        <v>14</v>
      </c>
      <c r="S9" t="s">
        <v>14</v>
      </c>
      <c r="T9" s="79">
        <v>10</v>
      </c>
      <c r="U9" s="79">
        <v>15</v>
      </c>
      <c r="V9" s="79">
        <v>12.5</v>
      </c>
      <c r="W9" s="79">
        <v>5</v>
      </c>
      <c r="X9">
        <v>0.61037440899999995</v>
      </c>
      <c r="Y9" t="s">
        <v>812</v>
      </c>
      <c r="Z9" t="s">
        <v>619</v>
      </c>
      <c r="AA9">
        <v>1</v>
      </c>
      <c r="AB9">
        <v>677.8</v>
      </c>
      <c r="AE9" t="s">
        <v>532</v>
      </c>
      <c r="AF9">
        <v>677.8</v>
      </c>
      <c r="AG9">
        <v>0.83399999999999996</v>
      </c>
      <c r="AH9">
        <v>565.28519999999992</v>
      </c>
      <c r="AI9">
        <v>112.51480000000004</v>
      </c>
      <c r="AJ9">
        <v>0.83399999999999996</v>
      </c>
      <c r="AK9">
        <v>565.28519999999992</v>
      </c>
      <c r="AL9">
        <v>112.51480000000004</v>
      </c>
      <c r="AM9">
        <v>3124.8460799575587</v>
      </c>
      <c r="AN9">
        <v>621.97176171817136</v>
      </c>
      <c r="AO9">
        <v>1.9073260792700615</v>
      </c>
      <c r="AP9">
        <v>0.37963564647341763</v>
      </c>
      <c r="AQ9">
        <v>0.12830590668601868</v>
      </c>
    </row>
    <row r="10" spans="1:43" x14ac:dyDescent="0.35">
      <c r="A10">
        <v>9</v>
      </c>
      <c r="B10">
        <v>1</v>
      </c>
      <c r="C10" t="s">
        <v>9</v>
      </c>
      <c r="D10" s="3">
        <v>35.299999999999997</v>
      </c>
      <c r="E10" s="1">
        <v>122.19</v>
      </c>
      <c r="F10">
        <v>0.09</v>
      </c>
      <c r="G10" t="s">
        <v>614</v>
      </c>
      <c r="H10">
        <v>39</v>
      </c>
      <c r="I10">
        <v>0</v>
      </c>
      <c r="J10" s="80">
        <v>2017</v>
      </c>
      <c r="K10" t="s">
        <v>11</v>
      </c>
      <c r="L10">
        <v>50</v>
      </c>
      <c r="M10">
        <v>5.4892152799999998</v>
      </c>
      <c r="N10">
        <v>5</v>
      </c>
      <c r="O10" t="s">
        <v>15</v>
      </c>
      <c r="P10">
        <v>99.3</v>
      </c>
      <c r="Q10" t="s">
        <v>13</v>
      </c>
      <c r="R10" t="s">
        <v>14</v>
      </c>
      <c r="S10" t="s">
        <v>14</v>
      </c>
      <c r="T10" s="79">
        <v>5</v>
      </c>
      <c r="U10" s="79">
        <v>10</v>
      </c>
      <c r="V10" s="79">
        <v>7.5</v>
      </c>
      <c r="W10" s="79">
        <v>5</v>
      </c>
      <c r="X10">
        <v>0.61037440899999995</v>
      </c>
      <c r="Y10" t="s">
        <v>812</v>
      </c>
      <c r="Z10" t="s">
        <v>619</v>
      </c>
      <c r="AA10">
        <v>1</v>
      </c>
      <c r="AB10">
        <v>1022.2</v>
      </c>
      <c r="AE10" t="s">
        <v>532</v>
      </c>
      <c r="AF10">
        <v>1022.2</v>
      </c>
      <c r="AG10">
        <v>0.83399999999999996</v>
      </c>
      <c r="AH10">
        <v>852.51480000000004</v>
      </c>
      <c r="AI10">
        <v>169.68520000000001</v>
      </c>
      <c r="AJ10">
        <v>0.83399999999999996</v>
      </c>
      <c r="AK10">
        <v>852.51480000000004</v>
      </c>
      <c r="AL10">
        <v>169.68520000000001</v>
      </c>
      <c r="AM10">
        <v>4712.625646108906</v>
      </c>
      <c r="AN10">
        <v>938.00462500489027</v>
      </c>
      <c r="AO10">
        <v>2.8764660935819664</v>
      </c>
      <c r="AP10">
        <v>0.57253401862662645</v>
      </c>
      <c r="AQ10">
        <v>0.12830590668601868</v>
      </c>
    </row>
    <row r="11" spans="1:43" x14ac:dyDescent="0.35">
      <c r="A11">
        <v>10</v>
      </c>
      <c r="B11">
        <v>1</v>
      </c>
      <c r="C11" t="s">
        <v>9</v>
      </c>
      <c r="D11" s="3">
        <v>35.299999999999997</v>
      </c>
      <c r="E11" s="1">
        <v>122.19</v>
      </c>
      <c r="F11">
        <v>0.09</v>
      </c>
      <c r="G11" t="s">
        <v>614</v>
      </c>
      <c r="H11">
        <v>39</v>
      </c>
      <c r="I11">
        <v>0</v>
      </c>
      <c r="J11" s="80">
        <v>2017</v>
      </c>
      <c r="K11" t="s">
        <v>11</v>
      </c>
      <c r="L11">
        <v>50</v>
      </c>
      <c r="M11">
        <v>5.4892152799999998</v>
      </c>
      <c r="N11">
        <v>5</v>
      </c>
      <c r="O11" t="s">
        <v>15</v>
      </c>
      <c r="P11">
        <v>99.3</v>
      </c>
      <c r="Q11" t="s">
        <v>13</v>
      </c>
      <c r="R11" t="s">
        <v>14</v>
      </c>
      <c r="S11" t="s">
        <v>14</v>
      </c>
      <c r="T11" s="79">
        <v>0</v>
      </c>
      <c r="U11" s="79">
        <v>5</v>
      </c>
      <c r="V11" s="79">
        <v>2.5</v>
      </c>
      <c r="W11" s="79">
        <v>5</v>
      </c>
      <c r="X11">
        <v>0.61037440899999995</v>
      </c>
      <c r="Y11" t="s">
        <v>812</v>
      </c>
      <c r="Z11" t="s">
        <v>619</v>
      </c>
      <c r="AA11">
        <v>1</v>
      </c>
      <c r="AB11">
        <v>1177.8</v>
      </c>
      <c r="AE11" t="s">
        <v>532</v>
      </c>
      <c r="AF11">
        <v>1177.8</v>
      </c>
      <c r="AG11">
        <v>0.83399999999999996</v>
      </c>
      <c r="AH11">
        <v>982.28519999999992</v>
      </c>
      <c r="AI11">
        <v>195.51480000000004</v>
      </c>
      <c r="AJ11">
        <v>0.83399999999999996</v>
      </c>
      <c r="AK11">
        <v>982.28519999999992</v>
      </c>
      <c r="AL11">
        <v>195.51480000000004</v>
      </c>
      <c r="AM11">
        <v>5429.9848229182835</v>
      </c>
      <c r="AN11">
        <v>1080.7883460484836</v>
      </c>
      <c r="AO11">
        <v>3.3143237771677168</v>
      </c>
      <c r="AP11">
        <v>0.65968554797343071</v>
      </c>
      <c r="AQ11">
        <v>0.12830590668601868</v>
      </c>
    </row>
    <row r="12" spans="1:43" x14ac:dyDescent="0.35">
      <c r="A12">
        <v>11</v>
      </c>
      <c r="B12">
        <v>1</v>
      </c>
      <c r="C12" t="s">
        <v>9</v>
      </c>
      <c r="D12" s="3">
        <v>35</v>
      </c>
      <c r="E12" s="1">
        <v>123</v>
      </c>
      <c r="F12">
        <v>0.13</v>
      </c>
      <c r="G12" t="s">
        <v>614</v>
      </c>
      <c r="H12">
        <v>45</v>
      </c>
      <c r="I12">
        <v>0</v>
      </c>
      <c r="J12" s="80">
        <v>2017</v>
      </c>
      <c r="K12" t="s">
        <v>11</v>
      </c>
      <c r="L12">
        <v>50</v>
      </c>
      <c r="M12">
        <v>5.4892152799999998</v>
      </c>
      <c r="N12">
        <v>5</v>
      </c>
      <c r="O12" t="s">
        <v>15</v>
      </c>
      <c r="P12">
        <v>99.3</v>
      </c>
      <c r="Q12" t="s">
        <v>13</v>
      </c>
      <c r="R12" t="s">
        <v>14</v>
      </c>
      <c r="S12" t="s">
        <v>14</v>
      </c>
      <c r="T12" s="79">
        <v>0</v>
      </c>
      <c r="U12" s="79">
        <v>3</v>
      </c>
      <c r="V12" s="79">
        <v>1.5</v>
      </c>
      <c r="W12" s="79">
        <v>3</v>
      </c>
      <c r="X12">
        <v>0.61037440899999995</v>
      </c>
      <c r="Y12" t="s">
        <v>812</v>
      </c>
      <c r="Z12" t="s">
        <v>619</v>
      </c>
      <c r="AA12">
        <v>1</v>
      </c>
      <c r="AB12">
        <v>2947</v>
      </c>
      <c r="AE12" t="s">
        <v>532</v>
      </c>
      <c r="AF12">
        <v>2947</v>
      </c>
      <c r="AG12">
        <v>0.84</v>
      </c>
      <c r="AH12">
        <v>2475.48</v>
      </c>
      <c r="AI12">
        <v>471.52</v>
      </c>
      <c r="AJ12">
        <v>0.84</v>
      </c>
      <c r="AK12">
        <v>2475.48</v>
      </c>
      <c r="AL12">
        <v>471.52</v>
      </c>
      <c r="AM12">
        <v>13684.232267204834</v>
      </c>
      <c r="AN12">
        <v>2606.5204318485394</v>
      </c>
      <c r="AO12">
        <v>8.3525051827138803</v>
      </c>
      <c r="AP12">
        <v>1.5909533681359769</v>
      </c>
      <c r="AQ12">
        <v>0.12753692157911437</v>
      </c>
    </row>
    <row r="13" spans="1:43" x14ac:dyDescent="0.35">
      <c r="A13">
        <v>12</v>
      </c>
      <c r="B13">
        <v>1</v>
      </c>
      <c r="C13" t="s">
        <v>9</v>
      </c>
      <c r="D13" s="3">
        <v>34</v>
      </c>
      <c r="E13" s="1">
        <v>124</v>
      </c>
      <c r="F13">
        <v>0.13</v>
      </c>
      <c r="G13" t="s">
        <v>614</v>
      </c>
      <c r="H13">
        <v>50</v>
      </c>
      <c r="I13">
        <v>0</v>
      </c>
      <c r="J13" s="80">
        <v>2017</v>
      </c>
      <c r="K13" t="s">
        <v>11</v>
      </c>
      <c r="L13">
        <v>50</v>
      </c>
      <c r="M13">
        <v>5.4892152799999998</v>
      </c>
      <c r="N13">
        <v>5</v>
      </c>
      <c r="O13" t="s">
        <v>15</v>
      </c>
      <c r="P13">
        <v>99.3</v>
      </c>
      <c r="Q13" t="s">
        <v>13</v>
      </c>
      <c r="R13" t="s">
        <v>14</v>
      </c>
      <c r="S13" t="s">
        <v>14</v>
      </c>
      <c r="T13" s="79">
        <v>0</v>
      </c>
      <c r="U13" s="79">
        <v>3</v>
      </c>
      <c r="V13" s="79">
        <v>1.5</v>
      </c>
      <c r="W13" s="79">
        <v>3</v>
      </c>
      <c r="X13">
        <v>0.61037440899999995</v>
      </c>
      <c r="Y13" t="s">
        <v>812</v>
      </c>
      <c r="Z13" t="s">
        <v>619</v>
      </c>
      <c r="AA13">
        <v>1</v>
      </c>
      <c r="AB13">
        <v>1869</v>
      </c>
      <c r="AE13" t="s">
        <v>532</v>
      </c>
      <c r="AF13">
        <v>1869</v>
      </c>
      <c r="AG13">
        <v>0.85</v>
      </c>
      <c r="AH13">
        <v>1588.6499999999999</v>
      </c>
      <c r="AI13">
        <v>280.35000000000014</v>
      </c>
      <c r="AJ13">
        <v>0.85</v>
      </c>
      <c r="AK13">
        <v>1588.6499999999999</v>
      </c>
      <c r="AL13">
        <v>280.35000000000014</v>
      </c>
      <c r="AM13">
        <v>8781.9152614018112</v>
      </c>
      <c r="AN13">
        <v>1549.7497520120853</v>
      </c>
      <c r="AO13">
        <v>5.3602563375662111</v>
      </c>
      <c r="AP13">
        <v>0.94592758898227303</v>
      </c>
      <c r="AQ13">
        <v>0.12689962245301062</v>
      </c>
    </row>
    <row r="14" spans="1:43" x14ac:dyDescent="0.35">
      <c r="A14">
        <v>13</v>
      </c>
      <c r="B14">
        <v>1</v>
      </c>
      <c r="C14" t="s">
        <v>9</v>
      </c>
      <c r="D14" s="3">
        <v>36</v>
      </c>
      <c r="E14" s="1">
        <v>122</v>
      </c>
      <c r="F14">
        <v>0.06</v>
      </c>
      <c r="G14" t="s">
        <v>614</v>
      </c>
      <c r="H14">
        <v>50</v>
      </c>
      <c r="I14">
        <v>443.12060568023702</v>
      </c>
      <c r="J14" s="80">
        <v>2017</v>
      </c>
      <c r="K14" t="s">
        <v>11</v>
      </c>
      <c r="L14">
        <v>50</v>
      </c>
      <c r="M14">
        <v>5.4892152799999998</v>
      </c>
      <c r="N14">
        <v>5</v>
      </c>
      <c r="O14" t="s">
        <v>15</v>
      </c>
      <c r="P14">
        <v>99.3</v>
      </c>
      <c r="Q14" t="s">
        <v>13</v>
      </c>
      <c r="R14" t="s">
        <v>14</v>
      </c>
      <c r="S14" t="s">
        <v>14</v>
      </c>
      <c r="T14" s="79">
        <v>0</v>
      </c>
      <c r="U14" s="79">
        <v>3</v>
      </c>
      <c r="V14" s="79">
        <v>1.5</v>
      </c>
      <c r="W14" s="79">
        <v>3</v>
      </c>
      <c r="X14">
        <v>0.61037440899999995</v>
      </c>
      <c r="Y14" t="s">
        <v>812</v>
      </c>
      <c r="Z14" t="s">
        <v>619</v>
      </c>
      <c r="AA14">
        <v>1</v>
      </c>
      <c r="AB14">
        <v>2185</v>
      </c>
      <c r="AE14" t="s">
        <v>532</v>
      </c>
      <c r="AF14">
        <v>2185</v>
      </c>
      <c r="AG14">
        <v>0.74</v>
      </c>
      <c r="AH14">
        <v>1616.9</v>
      </c>
      <c r="AI14">
        <v>568.09999999999991</v>
      </c>
      <c r="AJ14">
        <v>0.74</v>
      </c>
      <c r="AK14">
        <v>1616.9</v>
      </c>
      <c r="AL14">
        <v>568.09999999999991</v>
      </c>
      <c r="AM14">
        <v>8938.0787373937565</v>
      </c>
      <c r="AN14">
        <v>3140.4060428680759</v>
      </c>
      <c r="AO14">
        <v>5.4555745269321791</v>
      </c>
      <c r="AP14">
        <v>1.9168234824356303</v>
      </c>
      <c r="AQ14">
        <v>0.12689962245301062</v>
      </c>
    </row>
    <row r="15" spans="1:43" x14ac:dyDescent="0.35">
      <c r="A15">
        <v>14</v>
      </c>
      <c r="B15">
        <v>1</v>
      </c>
      <c r="C15" t="s">
        <v>9</v>
      </c>
      <c r="D15" s="3">
        <v>35</v>
      </c>
      <c r="E15" s="1">
        <v>124</v>
      </c>
      <c r="F15">
        <v>0.12</v>
      </c>
      <c r="G15" t="s">
        <v>614</v>
      </c>
      <c r="H15">
        <v>64</v>
      </c>
      <c r="I15">
        <v>0</v>
      </c>
      <c r="J15" s="80">
        <v>2017</v>
      </c>
      <c r="K15" t="s">
        <v>11</v>
      </c>
      <c r="L15">
        <v>50</v>
      </c>
      <c r="M15">
        <v>5.4892152799999998</v>
      </c>
      <c r="N15">
        <v>5</v>
      </c>
      <c r="O15" t="s">
        <v>15</v>
      </c>
      <c r="P15">
        <v>99.3</v>
      </c>
      <c r="Q15" t="s">
        <v>13</v>
      </c>
      <c r="R15" t="s">
        <v>14</v>
      </c>
      <c r="S15" t="s">
        <v>14</v>
      </c>
      <c r="T15" s="79">
        <v>0</v>
      </c>
      <c r="U15" s="79">
        <v>3</v>
      </c>
      <c r="V15" s="79">
        <v>1.5</v>
      </c>
      <c r="W15" s="79">
        <v>3</v>
      </c>
      <c r="X15">
        <v>0.61037440899999995</v>
      </c>
      <c r="Y15" t="s">
        <v>812</v>
      </c>
      <c r="Z15" t="s">
        <v>619</v>
      </c>
      <c r="AA15">
        <v>1</v>
      </c>
      <c r="AB15">
        <v>2371</v>
      </c>
      <c r="AE15" t="s">
        <v>532</v>
      </c>
      <c r="AF15">
        <v>2371</v>
      </c>
      <c r="AG15">
        <v>0.86</v>
      </c>
      <c r="AH15">
        <v>2039.06</v>
      </c>
      <c r="AI15">
        <v>331.94000000000005</v>
      </c>
      <c r="AJ15">
        <v>0.86</v>
      </c>
      <c r="AK15">
        <v>2039.06</v>
      </c>
      <c r="AL15">
        <v>331.94000000000005</v>
      </c>
      <c r="AM15">
        <v>11271.741499332124</v>
      </c>
      <c r="AN15">
        <v>1834.9346626819743</v>
      </c>
      <c r="AO15">
        <v>6.8799825560556176</v>
      </c>
      <c r="AP15">
        <v>1.1199971602881242</v>
      </c>
      <c r="AQ15">
        <v>0.12513207606482871</v>
      </c>
    </row>
    <row r="16" spans="1:43" x14ac:dyDescent="0.35">
      <c r="A16">
        <v>15</v>
      </c>
      <c r="B16">
        <v>1</v>
      </c>
      <c r="C16" t="s">
        <v>9</v>
      </c>
      <c r="D16" s="3">
        <v>35</v>
      </c>
      <c r="E16" s="1">
        <v>121</v>
      </c>
      <c r="F16">
        <v>7.0000000000000007E-2</v>
      </c>
      <c r="G16" t="s">
        <v>614</v>
      </c>
      <c r="H16">
        <v>66</v>
      </c>
      <c r="I16">
        <v>988.46307373046898</v>
      </c>
      <c r="J16" s="80">
        <v>2017</v>
      </c>
      <c r="K16" t="s">
        <v>11</v>
      </c>
      <c r="L16">
        <v>50</v>
      </c>
      <c r="M16">
        <v>5.4892152799999998</v>
      </c>
      <c r="N16">
        <v>5</v>
      </c>
      <c r="O16" t="s">
        <v>15</v>
      </c>
      <c r="P16">
        <v>99.3</v>
      </c>
      <c r="Q16" t="s">
        <v>13</v>
      </c>
      <c r="R16" t="s">
        <v>14</v>
      </c>
      <c r="S16" t="s">
        <v>14</v>
      </c>
      <c r="T16" s="79">
        <v>15</v>
      </c>
      <c r="U16" s="79">
        <v>20</v>
      </c>
      <c r="V16" s="79">
        <v>17.5</v>
      </c>
      <c r="W16" s="79">
        <v>5</v>
      </c>
      <c r="X16">
        <v>0.61037440899999995</v>
      </c>
      <c r="Y16" t="s">
        <v>812</v>
      </c>
      <c r="Z16" t="s">
        <v>619</v>
      </c>
      <c r="AA16">
        <v>1</v>
      </c>
      <c r="AB16">
        <v>411.1</v>
      </c>
      <c r="AE16" t="s">
        <v>532</v>
      </c>
      <c r="AF16">
        <v>411.1</v>
      </c>
      <c r="AG16">
        <v>0.83399999999999996</v>
      </c>
      <c r="AH16">
        <v>342.85739999999998</v>
      </c>
      <c r="AI16">
        <v>68.242600000000039</v>
      </c>
      <c r="AJ16">
        <v>0.83399999999999996</v>
      </c>
      <c r="AK16">
        <v>342.85739999999998</v>
      </c>
      <c r="AL16">
        <v>68.242600000000039</v>
      </c>
      <c r="AM16">
        <v>1895.2850744623081</v>
      </c>
      <c r="AN16">
        <v>377.23899563638292</v>
      </c>
      <c r="AO16">
        <v>1.1568335072114522</v>
      </c>
      <c r="AP16">
        <v>0.23025702901331077</v>
      </c>
      <c r="AQ16">
        <v>0.12488158725293751</v>
      </c>
    </row>
    <row r="17" spans="1:43" x14ac:dyDescent="0.35">
      <c r="A17">
        <v>16</v>
      </c>
      <c r="B17">
        <v>1</v>
      </c>
      <c r="C17" t="s">
        <v>9</v>
      </c>
      <c r="D17" s="3">
        <v>35</v>
      </c>
      <c r="E17" s="1">
        <v>121</v>
      </c>
      <c r="F17">
        <v>7.0000000000000007E-2</v>
      </c>
      <c r="G17" t="s">
        <v>614</v>
      </c>
      <c r="H17">
        <v>66</v>
      </c>
      <c r="I17">
        <v>988.46307373046898</v>
      </c>
      <c r="J17" s="80">
        <v>2017</v>
      </c>
      <c r="K17" t="s">
        <v>11</v>
      </c>
      <c r="L17">
        <v>50</v>
      </c>
      <c r="M17">
        <v>5.4892152799999998</v>
      </c>
      <c r="N17">
        <v>5</v>
      </c>
      <c r="O17" t="s">
        <v>15</v>
      </c>
      <c r="P17">
        <v>99.3</v>
      </c>
      <c r="Q17" t="s">
        <v>13</v>
      </c>
      <c r="R17" t="s">
        <v>14</v>
      </c>
      <c r="S17" t="s">
        <v>14</v>
      </c>
      <c r="T17" s="79">
        <v>10</v>
      </c>
      <c r="U17" s="79">
        <v>15</v>
      </c>
      <c r="V17" s="79">
        <v>12.5</v>
      </c>
      <c r="W17" s="79">
        <v>5</v>
      </c>
      <c r="X17">
        <v>0.61037440899999995</v>
      </c>
      <c r="Y17" t="s">
        <v>812</v>
      </c>
      <c r="Z17" t="s">
        <v>619</v>
      </c>
      <c r="AA17">
        <v>1</v>
      </c>
      <c r="AB17">
        <v>655.6</v>
      </c>
      <c r="AE17" t="s">
        <v>532</v>
      </c>
      <c r="AF17">
        <v>655.6</v>
      </c>
      <c r="AG17">
        <v>0.83399999999999996</v>
      </c>
      <c r="AH17">
        <v>546.7704</v>
      </c>
      <c r="AI17">
        <v>108.82960000000003</v>
      </c>
      <c r="AJ17">
        <v>0.83399999999999996</v>
      </c>
      <c r="AK17">
        <v>546.7704</v>
      </c>
      <c r="AL17">
        <v>108.82960000000003</v>
      </c>
      <c r="AM17">
        <v>3022.4979197701027</v>
      </c>
      <c r="AN17">
        <v>601.60030537390548</v>
      </c>
      <c r="AO17">
        <v>1.8448553814834057</v>
      </c>
      <c r="AP17">
        <v>0.36720143084681706</v>
      </c>
      <c r="AQ17">
        <v>0.12488158725293751</v>
      </c>
    </row>
    <row r="18" spans="1:43" x14ac:dyDescent="0.35">
      <c r="A18">
        <v>17</v>
      </c>
      <c r="B18">
        <v>1</v>
      </c>
      <c r="C18" t="s">
        <v>9</v>
      </c>
      <c r="D18" s="3">
        <v>35</v>
      </c>
      <c r="E18" s="1">
        <v>121</v>
      </c>
      <c r="F18">
        <v>7.0000000000000007E-2</v>
      </c>
      <c r="G18" t="s">
        <v>614</v>
      </c>
      <c r="H18">
        <v>66</v>
      </c>
      <c r="I18">
        <v>988.46307373046898</v>
      </c>
      <c r="J18" s="80">
        <v>2017</v>
      </c>
      <c r="K18" t="s">
        <v>11</v>
      </c>
      <c r="L18">
        <v>50</v>
      </c>
      <c r="M18">
        <v>5.4892152799999998</v>
      </c>
      <c r="N18">
        <v>5</v>
      </c>
      <c r="O18" t="s">
        <v>15</v>
      </c>
      <c r="P18">
        <v>99.3</v>
      </c>
      <c r="Q18" t="s">
        <v>13</v>
      </c>
      <c r="R18" t="s">
        <v>14</v>
      </c>
      <c r="S18" t="s">
        <v>14</v>
      </c>
      <c r="T18" s="79">
        <v>5</v>
      </c>
      <c r="U18" s="79">
        <v>10</v>
      </c>
      <c r="V18" s="79">
        <v>7.5</v>
      </c>
      <c r="W18" s="79">
        <v>5</v>
      </c>
      <c r="X18">
        <v>0.61037440899999995</v>
      </c>
      <c r="Y18" t="s">
        <v>812</v>
      </c>
      <c r="Z18" t="s">
        <v>619</v>
      </c>
      <c r="AA18">
        <v>1</v>
      </c>
      <c r="AB18">
        <v>1055.5999999999999</v>
      </c>
      <c r="AE18" t="s">
        <v>532</v>
      </c>
      <c r="AF18">
        <v>1055.5999999999999</v>
      </c>
      <c r="AG18">
        <v>0.83399999999999996</v>
      </c>
      <c r="AH18">
        <v>880.3703999999999</v>
      </c>
      <c r="AI18">
        <v>175.2296</v>
      </c>
      <c r="AJ18">
        <v>0.83399999999999996</v>
      </c>
      <c r="AK18">
        <v>880.3703999999999</v>
      </c>
      <c r="AL18">
        <v>175.2296</v>
      </c>
      <c r="AM18">
        <v>4866.6089141386819</v>
      </c>
      <c r="AN18">
        <v>968.65357283815513</v>
      </c>
      <c r="AO18">
        <v>2.9704535398015297</v>
      </c>
      <c r="AP18">
        <v>0.59124135204682737</v>
      </c>
      <c r="AQ18">
        <v>0.12488158725293751</v>
      </c>
    </row>
    <row r="19" spans="1:43" x14ac:dyDescent="0.35">
      <c r="A19">
        <v>18</v>
      </c>
      <c r="B19">
        <v>1</v>
      </c>
      <c r="C19" t="s">
        <v>9</v>
      </c>
      <c r="D19" s="3">
        <v>35.299999999999997</v>
      </c>
      <c r="E19" s="1">
        <v>121.4</v>
      </c>
      <c r="F19">
        <v>7.0000000000000007E-2</v>
      </c>
      <c r="G19" t="s">
        <v>614</v>
      </c>
      <c r="H19">
        <v>66</v>
      </c>
      <c r="I19">
        <v>744.36104431152296</v>
      </c>
      <c r="J19" s="80">
        <v>2017</v>
      </c>
      <c r="K19" t="s">
        <v>11</v>
      </c>
      <c r="L19">
        <v>50</v>
      </c>
      <c r="M19">
        <v>5.4892152799999998</v>
      </c>
      <c r="N19">
        <v>5</v>
      </c>
      <c r="O19" t="s">
        <v>15</v>
      </c>
      <c r="P19">
        <v>99.3</v>
      </c>
      <c r="Q19" t="s">
        <v>13</v>
      </c>
      <c r="R19" t="s">
        <v>14</v>
      </c>
      <c r="S19" t="s">
        <v>14</v>
      </c>
      <c r="T19" s="79">
        <v>0</v>
      </c>
      <c r="U19" s="79">
        <v>5</v>
      </c>
      <c r="V19" s="79">
        <v>2.5</v>
      </c>
      <c r="W19" s="79">
        <v>5</v>
      </c>
      <c r="X19">
        <v>0.61037440899999995</v>
      </c>
      <c r="Y19" t="s">
        <v>812</v>
      </c>
      <c r="Z19" t="s">
        <v>619</v>
      </c>
      <c r="AA19">
        <v>1</v>
      </c>
      <c r="AB19">
        <v>1344.4</v>
      </c>
      <c r="AE19" t="s">
        <v>532</v>
      </c>
      <c r="AF19">
        <v>1344.4</v>
      </c>
      <c r="AG19">
        <v>0.83399999999999996</v>
      </c>
      <c r="AH19">
        <v>1121.2296000000001</v>
      </c>
      <c r="AI19">
        <v>223.17039999999997</v>
      </c>
      <c r="AJ19">
        <v>0.83399999999999996</v>
      </c>
      <c r="AK19">
        <v>1121.2296000000001</v>
      </c>
      <c r="AL19">
        <v>223.17039999999997</v>
      </c>
      <c r="AM19">
        <v>6198.0570520727988</v>
      </c>
      <c r="AN19">
        <v>1233.6660319473433</v>
      </c>
      <c r="AO19">
        <v>3.7831354101072163</v>
      </c>
      <c r="AP19">
        <v>0.75299817515323475</v>
      </c>
      <c r="AQ19">
        <v>0.12488158725293751</v>
      </c>
    </row>
    <row r="20" spans="1:43" x14ac:dyDescent="0.35">
      <c r="A20">
        <v>19</v>
      </c>
      <c r="B20" s="2">
        <v>1</v>
      </c>
      <c r="C20" t="s">
        <v>9</v>
      </c>
      <c r="D20" s="3">
        <v>36</v>
      </c>
      <c r="E20" s="1">
        <v>123</v>
      </c>
      <c r="F20">
        <v>7.0000000000000007E-2</v>
      </c>
      <c r="G20" t="s">
        <v>614</v>
      </c>
      <c r="H20">
        <v>70</v>
      </c>
      <c r="I20">
        <v>0</v>
      </c>
      <c r="J20" s="80">
        <v>2017</v>
      </c>
      <c r="K20" t="s">
        <v>11</v>
      </c>
      <c r="L20">
        <v>50</v>
      </c>
      <c r="M20">
        <v>5.4892152799999998</v>
      </c>
      <c r="N20">
        <v>5</v>
      </c>
      <c r="O20" t="s">
        <v>15</v>
      </c>
      <c r="P20">
        <v>99.3</v>
      </c>
      <c r="Q20" t="s">
        <v>13</v>
      </c>
      <c r="R20" t="s">
        <v>14</v>
      </c>
      <c r="S20" t="s">
        <v>14</v>
      </c>
      <c r="T20" s="79">
        <v>0</v>
      </c>
      <c r="U20" s="79">
        <v>3</v>
      </c>
      <c r="V20" s="79">
        <v>1.5</v>
      </c>
      <c r="W20" s="79">
        <v>3</v>
      </c>
      <c r="X20">
        <v>0.61037440899999995</v>
      </c>
      <c r="Y20" t="s">
        <v>812</v>
      </c>
      <c r="Z20" t="s">
        <v>619</v>
      </c>
      <c r="AA20">
        <v>1</v>
      </c>
      <c r="AB20">
        <v>2419</v>
      </c>
      <c r="AE20" t="s">
        <v>532</v>
      </c>
      <c r="AF20">
        <v>2419</v>
      </c>
      <c r="AG20">
        <v>0.82</v>
      </c>
      <c r="AH20">
        <v>1983.58</v>
      </c>
      <c r="AI20">
        <v>435.42000000000007</v>
      </c>
      <c r="AJ20">
        <v>0.82</v>
      </c>
      <c r="AK20">
        <v>1983.58</v>
      </c>
      <c r="AL20">
        <v>435.42000000000007</v>
      </c>
      <c r="AM20">
        <v>10965.05301621591</v>
      </c>
      <c r="AN20">
        <v>2406.9628572181273</v>
      </c>
      <c r="AO20">
        <v>6.6927877544264529</v>
      </c>
      <c r="AP20">
        <v>1.4691485314594657</v>
      </c>
      <c r="AQ20">
        <v>0.12438211290744003</v>
      </c>
    </row>
    <row r="21" spans="1:43" x14ac:dyDescent="0.35">
      <c r="A21">
        <v>20</v>
      </c>
      <c r="B21" s="2">
        <v>1</v>
      </c>
      <c r="C21" t="s">
        <v>9</v>
      </c>
      <c r="D21" s="3">
        <v>35</v>
      </c>
      <c r="E21" s="1">
        <v>124</v>
      </c>
      <c r="F21">
        <v>0.12</v>
      </c>
      <c r="G21" t="s">
        <v>614</v>
      </c>
      <c r="H21">
        <v>72</v>
      </c>
      <c r="I21">
        <v>0</v>
      </c>
      <c r="J21" s="80">
        <v>2017</v>
      </c>
      <c r="K21" t="s">
        <v>11</v>
      </c>
      <c r="L21">
        <v>50</v>
      </c>
      <c r="M21">
        <v>5.4892152799999998</v>
      </c>
      <c r="N21">
        <v>5</v>
      </c>
      <c r="O21" t="s">
        <v>15</v>
      </c>
      <c r="P21">
        <v>99.3</v>
      </c>
      <c r="Q21" t="s">
        <v>13</v>
      </c>
      <c r="R21" t="s">
        <v>14</v>
      </c>
      <c r="S21" t="s">
        <v>14</v>
      </c>
      <c r="T21" s="79">
        <v>0</v>
      </c>
      <c r="U21" s="79">
        <v>3</v>
      </c>
      <c r="V21" s="79">
        <v>1.5</v>
      </c>
      <c r="W21" s="79">
        <v>3</v>
      </c>
      <c r="X21">
        <v>0.61037440899999995</v>
      </c>
      <c r="Y21" t="s">
        <v>812</v>
      </c>
      <c r="Z21" t="s">
        <v>619</v>
      </c>
      <c r="AA21">
        <v>1</v>
      </c>
      <c r="AB21">
        <v>4205</v>
      </c>
      <c r="AE21" t="s">
        <v>532</v>
      </c>
      <c r="AF21">
        <v>4205</v>
      </c>
      <c r="AG21">
        <v>0.67</v>
      </c>
      <c r="AH21">
        <v>2817.3500000000004</v>
      </c>
      <c r="AI21">
        <v>1387.6499999999996</v>
      </c>
      <c r="AJ21">
        <v>0.67</v>
      </c>
      <c r="AK21">
        <v>2817.3500000000004</v>
      </c>
      <c r="AL21">
        <v>1387.6499999999996</v>
      </c>
      <c r="AM21">
        <v>15574.05908268681</v>
      </c>
      <c r="AN21">
        <v>7670.8052198308142</v>
      </c>
      <c r="AO21">
        <v>9.5060071083260436</v>
      </c>
      <c r="AP21">
        <v>4.6820632026083482</v>
      </c>
      <c r="AQ21">
        <v>0.12413312536833321</v>
      </c>
    </row>
    <row r="22" spans="1:43" x14ac:dyDescent="0.35">
      <c r="A22">
        <v>21</v>
      </c>
      <c r="B22" s="2">
        <v>1</v>
      </c>
      <c r="C22" t="s">
        <v>9</v>
      </c>
      <c r="D22" s="3">
        <v>36</v>
      </c>
      <c r="E22" s="1">
        <v>124</v>
      </c>
      <c r="F22">
        <v>0.1</v>
      </c>
      <c r="G22" t="s">
        <v>614</v>
      </c>
      <c r="H22">
        <v>75</v>
      </c>
      <c r="I22">
        <v>0</v>
      </c>
      <c r="J22" s="80">
        <v>2017</v>
      </c>
      <c r="K22" t="s">
        <v>11</v>
      </c>
      <c r="L22">
        <v>50</v>
      </c>
      <c r="M22">
        <v>5.4892152799999998</v>
      </c>
      <c r="N22">
        <v>5</v>
      </c>
      <c r="O22" t="s">
        <v>15</v>
      </c>
      <c r="P22">
        <v>99.3</v>
      </c>
      <c r="Q22" t="s">
        <v>13</v>
      </c>
      <c r="R22" t="s">
        <v>14</v>
      </c>
      <c r="S22" t="s">
        <v>14</v>
      </c>
      <c r="T22" s="79">
        <v>15</v>
      </c>
      <c r="U22" s="79">
        <v>20</v>
      </c>
      <c r="V22" s="79">
        <v>17.5</v>
      </c>
      <c r="W22" s="79">
        <v>5</v>
      </c>
      <c r="X22">
        <v>0.61037440899999995</v>
      </c>
      <c r="Y22" t="s">
        <v>812</v>
      </c>
      <c r="Z22" t="s">
        <v>619</v>
      </c>
      <c r="AA22">
        <v>1</v>
      </c>
      <c r="AB22">
        <v>471.4</v>
      </c>
      <c r="AE22" t="s">
        <v>532</v>
      </c>
      <c r="AF22">
        <v>471.4</v>
      </c>
      <c r="AG22">
        <v>0.83399999999999996</v>
      </c>
      <c r="AH22">
        <v>393.14759999999995</v>
      </c>
      <c r="AI22">
        <v>78.252400000000023</v>
      </c>
      <c r="AJ22">
        <v>0.83399999999999996</v>
      </c>
      <c r="AK22">
        <v>393.14759999999995</v>
      </c>
      <c r="AL22">
        <v>78.252400000000023</v>
      </c>
      <c r="AM22">
        <v>2173.2848068633716</v>
      </c>
      <c r="AN22">
        <v>432.57227570661848</v>
      </c>
      <c r="AO22">
        <v>1.3265174295779094</v>
      </c>
      <c r="AP22">
        <v>0.26403104713421227</v>
      </c>
      <c r="AQ22">
        <v>0.12376057828924968</v>
      </c>
    </row>
    <row r="23" spans="1:43" x14ac:dyDescent="0.35">
      <c r="A23">
        <v>22</v>
      </c>
      <c r="B23">
        <v>1</v>
      </c>
      <c r="C23" t="s">
        <v>9</v>
      </c>
      <c r="D23" s="3">
        <v>36</v>
      </c>
      <c r="E23" s="1">
        <v>124</v>
      </c>
      <c r="F23">
        <v>0.1</v>
      </c>
      <c r="G23" t="s">
        <v>614</v>
      </c>
      <c r="H23">
        <v>75</v>
      </c>
      <c r="I23">
        <v>0</v>
      </c>
      <c r="J23" s="80">
        <v>2017</v>
      </c>
      <c r="K23" t="s">
        <v>11</v>
      </c>
      <c r="L23">
        <v>50</v>
      </c>
      <c r="M23">
        <v>5.4892152799999998</v>
      </c>
      <c r="N23">
        <v>5</v>
      </c>
      <c r="O23" t="s">
        <v>15</v>
      </c>
      <c r="P23">
        <v>99.3</v>
      </c>
      <c r="Q23" t="s">
        <v>13</v>
      </c>
      <c r="R23" t="s">
        <v>14</v>
      </c>
      <c r="S23" t="s">
        <v>14</v>
      </c>
      <c r="T23" s="79">
        <v>10</v>
      </c>
      <c r="U23" s="79">
        <v>15</v>
      </c>
      <c r="V23" s="79">
        <v>12.5</v>
      </c>
      <c r="W23" s="79">
        <v>5</v>
      </c>
      <c r="X23">
        <v>0.61037440899999995</v>
      </c>
      <c r="Y23" t="s">
        <v>812</v>
      </c>
      <c r="Z23" t="s">
        <v>619</v>
      </c>
      <c r="AA23">
        <v>1</v>
      </c>
      <c r="AB23">
        <v>1128.5999999999999</v>
      </c>
      <c r="AE23" t="s">
        <v>532</v>
      </c>
      <c r="AF23">
        <v>1128.5999999999999</v>
      </c>
      <c r="AG23">
        <v>0.83399999999999996</v>
      </c>
      <c r="AH23">
        <v>941.25239999999985</v>
      </c>
      <c r="AI23">
        <v>187.34760000000006</v>
      </c>
      <c r="AJ23">
        <v>0.83399999999999996</v>
      </c>
      <c r="AK23">
        <v>941.25239999999985</v>
      </c>
      <c r="AL23">
        <v>187.34760000000006</v>
      </c>
      <c r="AM23">
        <v>5203.1591706109484</v>
      </c>
      <c r="AN23">
        <v>1035.640794150381</v>
      </c>
      <c r="AO23">
        <v>3.1758752036945879</v>
      </c>
      <c r="AP23">
        <v>0.63212863766582938</v>
      </c>
      <c r="AQ23">
        <v>0.12376057828924968</v>
      </c>
    </row>
    <row r="24" spans="1:43" x14ac:dyDescent="0.35">
      <c r="A24">
        <v>23</v>
      </c>
      <c r="B24">
        <v>1</v>
      </c>
      <c r="C24" t="s">
        <v>9</v>
      </c>
      <c r="D24" s="3">
        <v>36</v>
      </c>
      <c r="E24" s="1">
        <v>124</v>
      </c>
      <c r="F24">
        <v>0.1</v>
      </c>
      <c r="G24" t="s">
        <v>614</v>
      </c>
      <c r="H24">
        <v>75</v>
      </c>
      <c r="I24">
        <v>0</v>
      </c>
      <c r="J24" s="80">
        <v>2017</v>
      </c>
      <c r="K24" t="s">
        <v>11</v>
      </c>
      <c r="L24">
        <v>50</v>
      </c>
      <c r="M24">
        <v>5.4892152799999998</v>
      </c>
      <c r="N24">
        <v>5</v>
      </c>
      <c r="O24" t="s">
        <v>15</v>
      </c>
      <c r="P24">
        <v>99.3</v>
      </c>
      <c r="Q24" t="s">
        <v>13</v>
      </c>
      <c r="R24" t="s">
        <v>14</v>
      </c>
      <c r="S24" t="s">
        <v>14</v>
      </c>
      <c r="T24" s="79">
        <v>5</v>
      </c>
      <c r="U24" s="79">
        <v>10</v>
      </c>
      <c r="V24" s="79">
        <v>7.5</v>
      </c>
      <c r="W24" s="79">
        <v>5</v>
      </c>
      <c r="X24">
        <v>0.61037440899999995</v>
      </c>
      <c r="Y24" t="s">
        <v>812</v>
      </c>
      <c r="Z24" t="s">
        <v>619</v>
      </c>
      <c r="AA24">
        <v>1</v>
      </c>
      <c r="AB24">
        <v>1514.3</v>
      </c>
      <c r="AE24" t="s">
        <v>532</v>
      </c>
      <c r="AF24">
        <v>1514.3</v>
      </c>
      <c r="AG24">
        <v>0.83399999999999996</v>
      </c>
      <c r="AH24">
        <v>1262.9261999999999</v>
      </c>
      <c r="AI24">
        <v>251.37380000000007</v>
      </c>
      <c r="AJ24">
        <v>0.83399999999999996</v>
      </c>
      <c r="AK24">
        <v>1262.9261999999999</v>
      </c>
      <c r="AL24">
        <v>251.37380000000007</v>
      </c>
      <c r="AM24">
        <v>6981.3431969308513</v>
      </c>
      <c r="AN24">
        <v>1389.5719073027838</v>
      </c>
      <c r="AO24">
        <v>4.2612332278528386</v>
      </c>
      <c r="AP24">
        <v>0.84815913168293933</v>
      </c>
      <c r="AQ24">
        <v>0.12376057828924968</v>
      </c>
    </row>
    <row r="25" spans="1:43" x14ac:dyDescent="0.35">
      <c r="A25">
        <v>24</v>
      </c>
      <c r="B25">
        <v>1</v>
      </c>
      <c r="C25" t="s">
        <v>9</v>
      </c>
      <c r="D25" s="3">
        <v>36</v>
      </c>
      <c r="E25" s="1">
        <v>124</v>
      </c>
      <c r="F25">
        <v>0.1</v>
      </c>
      <c r="G25" t="s">
        <v>614</v>
      </c>
      <c r="H25">
        <v>75</v>
      </c>
      <c r="I25">
        <v>0</v>
      </c>
      <c r="J25" s="80">
        <v>2017</v>
      </c>
      <c r="K25" t="s">
        <v>11</v>
      </c>
      <c r="L25">
        <v>50</v>
      </c>
      <c r="M25">
        <v>5.4892152799999998</v>
      </c>
      <c r="N25">
        <v>5</v>
      </c>
      <c r="O25" t="s">
        <v>15</v>
      </c>
      <c r="P25">
        <v>99.3</v>
      </c>
      <c r="Q25" t="s">
        <v>13</v>
      </c>
      <c r="R25" t="s">
        <v>14</v>
      </c>
      <c r="S25" t="s">
        <v>14</v>
      </c>
      <c r="T25" s="79">
        <v>0</v>
      </c>
      <c r="U25" s="79">
        <v>5</v>
      </c>
      <c r="V25" s="79">
        <v>2.5</v>
      </c>
      <c r="W25" s="79">
        <v>5</v>
      </c>
      <c r="X25">
        <v>0.61037440899999995</v>
      </c>
      <c r="Y25" t="s">
        <v>812</v>
      </c>
      <c r="Z25" t="s">
        <v>619</v>
      </c>
      <c r="AA25">
        <v>1</v>
      </c>
      <c r="AB25">
        <v>2142.9</v>
      </c>
      <c r="AE25" t="s">
        <v>532</v>
      </c>
      <c r="AF25">
        <v>2142.9</v>
      </c>
      <c r="AG25">
        <v>0.83399999999999996</v>
      </c>
      <c r="AH25">
        <v>1787.1786</v>
      </c>
      <c r="AI25">
        <v>355.72140000000013</v>
      </c>
      <c r="AJ25">
        <v>0.83399999999999996</v>
      </c>
      <c r="AK25">
        <v>1787.1786</v>
      </c>
      <c r="AL25">
        <v>355.72140000000013</v>
      </c>
      <c r="AM25">
        <v>9879.363624581074</v>
      </c>
      <c r="AN25">
        <v>1966.3961171228525</v>
      </c>
      <c r="AO25">
        <v>6.0301107336497708</v>
      </c>
      <c r="AP25">
        <v>1.2002378678487557</v>
      </c>
      <c r="AQ25">
        <v>0.12376057828924968</v>
      </c>
    </row>
    <row r="26" spans="1:43" x14ac:dyDescent="0.35">
      <c r="A26">
        <v>25</v>
      </c>
      <c r="B26">
        <v>1</v>
      </c>
      <c r="C26" t="s">
        <v>9</v>
      </c>
      <c r="D26" s="3">
        <v>34</v>
      </c>
      <c r="E26" s="1">
        <v>123.44</v>
      </c>
      <c r="F26">
        <v>0.15</v>
      </c>
      <c r="G26" t="s">
        <v>614</v>
      </c>
      <c r="H26">
        <v>77</v>
      </c>
      <c r="I26">
        <v>0</v>
      </c>
      <c r="J26" s="80">
        <v>2017</v>
      </c>
      <c r="K26" t="s">
        <v>11</v>
      </c>
      <c r="L26">
        <v>50</v>
      </c>
      <c r="M26">
        <v>5.4892152799999998</v>
      </c>
      <c r="N26">
        <v>5</v>
      </c>
      <c r="O26" t="s">
        <v>15</v>
      </c>
      <c r="P26">
        <v>99.3</v>
      </c>
      <c r="Q26" t="s">
        <v>13</v>
      </c>
      <c r="R26" t="s">
        <v>14</v>
      </c>
      <c r="S26" t="s">
        <v>14</v>
      </c>
      <c r="T26" s="79">
        <v>0</v>
      </c>
      <c r="U26" s="79">
        <v>3</v>
      </c>
      <c r="V26" s="79">
        <v>1.5</v>
      </c>
      <c r="W26" s="79">
        <v>3</v>
      </c>
      <c r="X26">
        <v>0.61037440899999995</v>
      </c>
      <c r="Y26" t="s">
        <v>812</v>
      </c>
      <c r="Z26" t="s">
        <v>619</v>
      </c>
      <c r="AA26">
        <v>1</v>
      </c>
      <c r="AB26">
        <v>2057</v>
      </c>
      <c r="AE26" t="s">
        <v>532</v>
      </c>
      <c r="AF26">
        <v>2057</v>
      </c>
      <c r="AG26">
        <v>0.88</v>
      </c>
      <c r="AH26">
        <v>1810.16</v>
      </c>
      <c r="AI26">
        <v>246.83999999999992</v>
      </c>
      <c r="AJ26">
        <v>0.88</v>
      </c>
      <c r="AK26">
        <v>1810.16</v>
      </c>
      <c r="AL26">
        <v>246.83999999999992</v>
      </c>
      <c r="AM26">
        <v>10006.40275049829</v>
      </c>
      <c r="AN26">
        <v>1364.5094659770389</v>
      </c>
      <c r="AO26">
        <v>6.1076521650513671</v>
      </c>
      <c r="AP26">
        <v>0.83286165887064068</v>
      </c>
      <c r="AQ26">
        <v>0.12351283493527079</v>
      </c>
    </row>
    <row r="27" spans="1:43" x14ac:dyDescent="0.35">
      <c r="A27">
        <v>26</v>
      </c>
      <c r="B27">
        <v>1</v>
      </c>
      <c r="C27" t="s">
        <v>9</v>
      </c>
      <c r="D27" s="3">
        <v>32.299999999999997</v>
      </c>
      <c r="E27" s="1">
        <v>122.12</v>
      </c>
      <c r="F27">
        <v>0.05</v>
      </c>
      <c r="G27" t="s">
        <v>611</v>
      </c>
      <c r="H27">
        <v>373</v>
      </c>
      <c r="I27">
        <v>630.22735129288105</v>
      </c>
      <c r="J27" s="80">
        <v>2017</v>
      </c>
      <c r="K27" t="s">
        <v>11</v>
      </c>
      <c r="L27">
        <v>50</v>
      </c>
      <c r="M27">
        <v>5.4892152799999998</v>
      </c>
      <c r="N27">
        <v>5</v>
      </c>
      <c r="O27" t="s">
        <v>15</v>
      </c>
      <c r="P27">
        <v>99.3</v>
      </c>
      <c r="Q27" t="s">
        <v>13</v>
      </c>
      <c r="R27" t="s">
        <v>14</v>
      </c>
      <c r="S27" t="s">
        <v>14</v>
      </c>
      <c r="T27" s="79">
        <v>0</v>
      </c>
      <c r="U27" s="79">
        <v>3</v>
      </c>
      <c r="V27" s="79">
        <v>1.5</v>
      </c>
      <c r="W27" s="79">
        <v>3</v>
      </c>
      <c r="X27">
        <v>0.87688727099999997</v>
      </c>
      <c r="Y27" t="s">
        <v>741</v>
      </c>
      <c r="Z27" t="s">
        <v>620</v>
      </c>
      <c r="AA27">
        <v>1</v>
      </c>
      <c r="AB27">
        <v>835</v>
      </c>
      <c r="AE27" t="s">
        <v>532</v>
      </c>
      <c r="AF27">
        <v>835</v>
      </c>
      <c r="AG27">
        <v>0.88</v>
      </c>
      <c r="AH27">
        <v>734.8</v>
      </c>
      <c r="AI27">
        <v>100.20000000000005</v>
      </c>
      <c r="AJ27">
        <v>0.88</v>
      </c>
      <c r="AK27">
        <v>734.8</v>
      </c>
      <c r="AL27">
        <v>100.20000000000005</v>
      </c>
      <c r="AM27">
        <v>4061.908748986908</v>
      </c>
      <c r="AN27">
        <v>553.89664758912409</v>
      </c>
      <c r="AO27">
        <v>3.5618360779501534</v>
      </c>
      <c r="AP27">
        <v>0.48570491972047569</v>
      </c>
      <c r="AQ27">
        <v>9.1815619744330876E-2</v>
      </c>
    </row>
    <row r="28" spans="1:43" x14ac:dyDescent="0.35">
      <c r="A28">
        <v>27</v>
      </c>
      <c r="B28">
        <v>2</v>
      </c>
      <c r="C28" t="s">
        <v>43</v>
      </c>
      <c r="D28" s="3">
        <v>66.17</v>
      </c>
      <c r="E28" s="1">
        <v>-168.88</v>
      </c>
      <c r="F28">
        <v>22.45</v>
      </c>
      <c r="G28" t="s">
        <v>614</v>
      </c>
      <c r="H28">
        <v>35.299999999999997</v>
      </c>
      <c r="I28">
        <v>1.2672171026624901</v>
      </c>
      <c r="J28" s="80">
        <v>2017</v>
      </c>
      <c r="K28" t="s">
        <v>30</v>
      </c>
      <c r="L28">
        <v>100</v>
      </c>
      <c r="M28">
        <v>11.428783320000001</v>
      </c>
      <c r="N28">
        <v>4.8600000000000003</v>
      </c>
      <c r="O28" t="s">
        <v>26</v>
      </c>
      <c r="P28">
        <v>93.3</v>
      </c>
      <c r="Q28" t="s">
        <v>13</v>
      </c>
      <c r="R28" t="s">
        <v>14</v>
      </c>
      <c r="S28" t="s">
        <v>14</v>
      </c>
      <c r="T28" s="79">
        <v>0</v>
      </c>
      <c r="U28" s="79">
        <v>5</v>
      </c>
      <c r="V28" s="79">
        <v>2.5</v>
      </c>
      <c r="W28" s="79">
        <v>5</v>
      </c>
      <c r="X28">
        <v>0.77542491999999996</v>
      </c>
      <c r="Y28" t="s">
        <v>797</v>
      </c>
      <c r="Z28" t="s">
        <v>663</v>
      </c>
      <c r="AA28">
        <v>1</v>
      </c>
      <c r="AB28">
        <v>39.270000000000003</v>
      </c>
      <c r="AE28" t="s">
        <v>532</v>
      </c>
      <c r="AF28">
        <v>39.270000000000003</v>
      </c>
      <c r="AG28">
        <v>0.64600000000000002</v>
      </c>
      <c r="AH28">
        <v>25.368420000000004</v>
      </c>
      <c r="AI28">
        <v>13.901579999999999</v>
      </c>
      <c r="AJ28">
        <v>0.64600000000000002</v>
      </c>
      <c r="AK28">
        <v>25.368420000000004</v>
      </c>
      <c r="AL28">
        <v>13.901579999999999</v>
      </c>
      <c r="AM28">
        <v>310.75045589577115</v>
      </c>
      <c r="AN28">
        <v>170.28740152802314</v>
      </c>
      <c r="AO28">
        <v>0.24096364740294188</v>
      </c>
      <c r="AP28">
        <v>0.1320450947068752</v>
      </c>
      <c r="AQ28">
        <v>0.12878242360954822</v>
      </c>
    </row>
    <row r="29" spans="1:43" x14ac:dyDescent="0.35">
      <c r="A29">
        <v>28</v>
      </c>
      <c r="B29">
        <v>2</v>
      </c>
      <c r="C29" t="s">
        <v>43</v>
      </c>
      <c r="D29" s="3">
        <v>69.55</v>
      </c>
      <c r="E29" s="1">
        <v>-168.82</v>
      </c>
      <c r="F29">
        <v>87.13</v>
      </c>
      <c r="G29" t="s">
        <v>614</v>
      </c>
      <c r="H29">
        <v>42.3</v>
      </c>
      <c r="I29">
        <v>0</v>
      </c>
      <c r="J29" s="80">
        <v>2017</v>
      </c>
      <c r="K29" t="s">
        <v>30</v>
      </c>
      <c r="L29">
        <v>100</v>
      </c>
      <c r="M29">
        <v>11.428783320000001</v>
      </c>
      <c r="N29">
        <v>4.8600000000000003</v>
      </c>
      <c r="O29" t="s">
        <v>26</v>
      </c>
      <c r="P29">
        <v>93.3</v>
      </c>
      <c r="Q29" t="s">
        <v>13</v>
      </c>
      <c r="R29" t="s">
        <v>14</v>
      </c>
      <c r="S29" t="s">
        <v>14</v>
      </c>
      <c r="T29" s="79">
        <v>0</v>
      </c>
      <c r="U29" s="79">
        <v>5</v>
      </c>
      <c r="V29" s="79">
        <v>2.5</v>
      </c>
      <c r="W29" s="79">
        <v>5</v>
      </c>
      <c r="X29">
        <v>0.83496269700000003</v>
      </c>
      <c r="Y29" t="s">
        <v>797</v>
      </c>
      <c r="Z29" t="s">
        <v>663</v>
      </c>
      <c r="AA29">
        <v>1</v>
      </c>
      <c r="AB29">
        <v>68.78</v>
      </c>
      <c r="AE29" t="s">
        <v>532</v>
      </c>
      <c r="AF29">
        <v>68.78</v>
      </c>
      <c r="AG29">
        <v>0.64600000000000002</v>
      </c>
      <c r="AH29">
        <v>44.43188</v>
      </c>
      <c r="AI29">
        <v>24.348120000000002</v>
      </c>
      <c r="AJ29">
        <v>0.64600000000000002</v>
      </c>
      <c r="AK29">
        <v>44.43188</v>
      </c>
      <c r="AL29">
        <v>24.348120000000002</v>
      </c>
      <c r="AM29">
        <v>544.26830548793316</v>
      </c>
      <c r="AN29">
        <v>298.25229124261352</v>
      </c>
      <c r="AO29">
        <v>0.45444373224182461</v>
      </c>
      <c r="AP29">
        <v>0.24902953748236209</v>
      </c>
      <c r="AQ29">
        <v>0.12788239287820294</v>
      </c>
    </row>
    <row r="30" spans="1:43" x14ac:dyDescent="0.35">
      <c r="A30">
        <v>29</v>
      </c>
      <c r="B30">
        <v>2</v>
      </c>
      <c r="C30" t="s">
        <v>43</v>
      </c>
      <c r="D30" s="3">
        <v>63.09</v>
      </c>
      <c r="E30" s="1">
        <v>-173.87</v>
      </c>
      <c r="F30">
        <v>69.84</v>
      </c>
      <c r="G30" t="s">
        <v>614</v>
      </c>
      <c r="H30">
        <v>78.7</v>
      </c>
      <c r="I30">
        <v>0</v>
      </c>
      <c r="J30" s="80">
        <v>2017</v>
      </c>
      <c r="K30" t="s">
        <v>30</v>
      </c>
      <c r="L30">
        <v>100</v>
      </c>
      <c r="M30">
        <v>11.428783320000001</v>
      </c>
      <c r="N30">
        <v>4.8600000000000003</v>
      </c>
      <c r="O30" t="s">
        <v>26</v>
      </c>
      <c r="P30">
        <v>93.3</v>
      </c>
      <c r="Q30" t="s">
        <v>13</v>
      </c>
      <c r="R30" t="s">
        <v>14</v>
      </c>
      <c r="S30" t="s">
        <v>14</v>
      </c>
      <c r="T30" s="79">
        <v>0</v>
      </c>
      <c r="U30" s="79">
        <v>5</v>
      </c>
      <c r="V30" s="79">
        <v>2.5</v>
      </c>
      <c r="W30" s="79">
        <v>5</v>
      </c>
      <c r="X30">
        <v>0.97091161199999998</v>
      </c>
      <c r="Y30" t="s">
        <v>797</v>
      </c>
      <c r="Z30" t="s">
        <v>663</v>
      </c>
      <c r="AA30">
        <v>1</v>
      </c>
      <c r="AB30">
        <v>20.78</v>
      </c>
      <c r="AE30" t="s">
        <v>532</v>
      </c>
      <c r="AF30">
        <v>20.78</v>
      </c>
      <c r="AG30">
        <v>0.64600000000000002</v>
      </c>
      <c r="AH30">
        <v>13.42388</v>
      </c>
      <c r="AI30">
        <v>7.3561200000000007</v>
      </c>
      <c r="AJ30">
        <v>0.64600000000000002</v>
      </c>
      <c r="AK30">
        <v>13.42388</v>
      </c>
      <c r="AL30">
        <v>7.3561200000000007</v>
      </c>
      <c r="AM30">
        <v>164.43581547018397</v>
      </c>
      <c r="AN30">
        <v>90.108790520812889</v>
      </c>
      <c r="AO30">
        <v>0.15965264266869084</v>
      </c>
      <c r="AP30">
        <v>8.7487671059932756E-2</v>
      </c>
      <c r="AQ30">
        <v>0.12330264304958195</v>
      </c>
    </row>
    <row r="31" spans="1:43" x14ac:dyDescent="0.35">
      <c r="A31">
        <v>30</v>
      </c>
      <c r="B31">
        <v>2</v>
      </c>
      <c r="C31" t="s">
        <v>43</v>
      </c>
      <c r="D31" s="3">
        <v>71.180000000000007</v>
      </c>
      <c r="E31" s="1">
        <v>-168.9</v>
      </c>
      <c r="F31">
        <v>168.21</v>
      </c>
      <c r="G31" t="s">
        <v>614</v>
      </c>
      <c r="H31">
        <v>79.8</v>
      </c>
      <c r="I31">
        <v>0</v>
      </c>
      <c r="J31" s="80">
        <v>2017</v>
      </c>
      <c r="K31" t="s">
        <v>30</v>
      </c>
      <c r="L31">
        <v>100</v>
      </c>
      <c r="M31">
        <v>11.428783320000001</v>
      </c>
      <c r="N31">
        <v>4.8600000000000003</v>
      </c>
      <c r="O31" t="s">
        <v>26</v>
      </c>
      <c r="P31">
        <v>93.3</v>
      </c>
      <c r="Q31" t="s">
        <v>13</v>
      </c>
      <c r="R31" t="s">
        <v>14</v>
      </c>
      <c r="S31" t="s">
        <v>14</v>
      </c>
      <c r="T31" s="79">
        <v>0</v>
      </c>
      <c r="U31" s="79">
        <v>5</v>
      </c>
      <c r="V31" s="79">
        <v>2.5</v>
      </c>
      <c r="W31" s="79">
        <v>5</v>
      </c>
      <c r="X31">
        <v>0.83496269700000003</v>
      </c>
      <c r="Y31" t="s">
        <v>797</v>
      </c>
      <c r="Z31" t="s">
        <v>663</v>
      </c>
      <c r="AA31">
        <v>1</v>
      </c>
      <c r="AB31">
        <v>17.690000000000001</v>
      </c>
      <c r="AE31" t="s">
        <v>532</v>
      </c>
      <c r="AF31">
        <v>17.690000000000001</v>
      </c>
      <c r="AG31">
        <v>0.64600000000000002</v>
      </c>
      <c r="AH31">
        <v>11.427740000000002</v>
      </c>
      <c r="AI31">
        <v>6.2622599999999995</v>
      </c>
      <c r="AJ31">
        <v>0.64600000000000002</v>
      </c>
      <c r="AK31">
        <v>11.427740000000002</v>
      </c>
      <c r="AL31">
        <v>6.2622599999999995</v>
      </c>
      <c r="AM31">
        <v>139.98409892529136</v>
      </c>
      <c r="AN31">
        <v>76.709552661846942</v>
      </c>
      <c r="AO31">
        <v>0.1168815007757761</v>
      </c>
      <c r="AP31">
        <v>6.4049614976199251E-2</v>
      </c>
      <c r="AQ31">
        <v>0.12316682718217953</v>
      </c>
    </row>
    <row r="32" spans="1:43" x14ac:dyDescent="0.35">
      <c r="A32">
        <v>31</v>
      </c>
      <c r="B32">
        <v>2</v>
      </c>
      <c r="C32" t="s">
        <v>43</v>
      </c>
      <c r="D32" s="3">
        <v>61.57</v>
      </c>
      <c r="E32" s="1">
        <v>-176.41</v>
      </c>
      <c r="F32">
        <v>134.1</v>
      </c>
      <c r="G32" t="s">
        <v>614</v>
      </c>
      <c r="H32">
        <v>119.7</v>
      </c>
      <c r="I32">
        <v>0</v>
      </c>
      <c r="J32" s="80">
        <v>2017</v>
      </c>
      <c r="K32" t="s">
        <v>30</v>
      </c>
      <c r="L32">
        <v>100</v>
      </c>
      <c r="M32">
        <v>11.428783320000001</v>
      </c>
      <c r="N32">
        <v>4.8600000000000003</v>
      </c>
      <c r="O32" t="s">
        <v>26</v>
      </c>
      <c r="P32">
        <v>93.3</v>
      </c>
      <c r="Q32" t="s">
        <v>13</v>
      </c>
      <c r="R32" t="s">
        <v>14</v>
      </c>
      <c r="S32" t="s">
        <v>14</v>
      </c>
      <c r="T32" s="79">
        <v>0</v>
      </c>
      <c r="U32" s="79">
        <v>5</v>
      </c>
      <c r="V32" s="79">
        <v>2.5</v>
      </c>
      <c r="W32" s="79">
        <v>5</v>
      </c>
      <c r="X32">
        <v>0.65959801699999998</v>
      </c>
      <c r="Y32" t="s">
        <v>797</v>
      </c>
      <c r="Z32" t="s">
        <v>663</v>
      </c>
      <c r="AA32">
        <v>1</v>
      </c>
      <c r="AB32">
        <v>5.3</v>
      </c>
      <c r="AE32" t="s">
        <v>532</v>
      </c>
      <c r="AF32">
        <v>5.3</v>
      </c>
      <c r="AG32">
        <v>0.64600000000000002</v>
      </c>
      <c r="AH32">
        <v>3.4238</v>
      </c>
      <c r="AI32">
        <v>1.8761999999999999</v>
      </c>
      <c r="AJ32">
        <v>0.64600000000000002</v>
      </c>
      <c r="AK32">
        <v>3.4238</v>
      </c>
      <c r="AL32">
        <v>1.8761999999999999</v>
      </c>
      <c r="AM32">
        <v>41.939837439459815</v>
      </c>
      <c r="AN32">
        <v>22.982511538032156</v>
      </c>
      <c r="AO32">
        <v>2.766343360837005E-2</v>
      </c>
      <c r="AP32">
        <v>1.5159219036165631E-2</v>
      </c>
      <c r="AQ32">
        <v>0.11834024552794921</v>
      </c>
    </row>
    <row r="33" spans="1:43" x14ac:dyDescent="0.35">
      <c r="A33">
        <v>32</v>
      </c>
      <c r="B33">
        <v>2</v>
      </c>
      <c r="C33" t="s">
        <v>44</v>
      </c>
      <c r="D33" s="3">
        <v>75.88</v>
      </c>
      <c r="E33" s="1">
        <v>-168.04</v>
      </c>
      <c r="F33">
        <v>363.43</v>
      </c>
      <c r="G33" t="s">
        <v>614</v>
      </c>
      <c r="H33">
        <v>119.7</v>
      </c>
      <c r="I33">
        <v>0</v>
      </c>
      <c r="J33" s="80">
        <v>2017</v>
      </c>
      <c r="K33" t="s">
        <v>30</v>
      </c>
      <c r="L33">
        <v>100</v>
      </c>
      <c r="M33">
        <v>11.428783320000001</v>
      </c>
      <c r="N33">
        <v>4.8600000000000003</v>
      </c>
      <c r="O33" t="s">
        <v>26</v>
      </c>
      <c r="P33">
        <v>93.3</v>
      </c>
      <c r="Q33" t="s">
        <v>13</v>
      </c>
      <c r="R33" t="s">
        <v>14</v>
      </c>
      <c r="S33" t="s">
        <v>14</v>
      </c>
      <c r="T33" s="79">
        <v>0</v>
      </c>
      <c r="U33" s="79">
        <v>5</v>
      </c>
      <c r="V33" s="79">
        <v>2.5</v>
      </c>
      <c r="W33" s="79">
        <v>5</v>
      </c>
      <c r="X33">
        <v>0.82071020152381002</v>
      </c>
      <c r="Y33" t="s">
        <v>828</v>
      </c>
      <c r="Z33" t="s">
        <v>664</v>
      </c>
      <c r="AA33">
        <v>1</v>
      </c>
      <c r="AB33">
        <v>0</v>
      </c>
      <c r="AE33" t="s">
        <v>532</v>
      </c>
      <c r="AF33">
        <v>0</v>
      </c>
      <c r="AG33" t="s">
        <v>671</v>
      </c>
      <c r="AH33" t="s">
        <v>1129</v>
      </c>
      <c r="AI33" t="s">
        <v>1130</v>
      </c>
      <c r="AJ33">
        <v>0.59524549999999998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0.11834024552794921</v>
      </c>
    </row>
    <row r="34" spans="1:43" x14ac:dyDescent="0.35">
      <c r="A34">
        <v>33</v>
      </c>
      <c r="B34">
        <v>2</v>
      </c>
      <c r="C34" t="s">
        <v>44</v>
      </c>
      <c r="D34" s="3">
        <v>73.760000000000005</v>
      </c>
      <c r="E34" s="1">
        <v>-168.91</v>
      </c>
      <c r="F34">
        <v>248.22</v>
      </c>
      <c r="G34" t="s">
        <v>614</v>
      </c>
      <c r="H34">
        <v>178.2</v>
      </c>
      <c r="I34">
        <v>0</v>
      </c>
      <c r="J34" s="80">
        <v>2017</v>
      </c>
      <c r="K34" t="s">
        <v>30</v>
      </c>
      <c r="L34">
        <v>100</v>
      </c>
      <c r="M34">
        <v>11.428783320000001</v>
      </c>
      <c r="N34">
        <v>4.8600000000000003</v>
      </c>
      <c r="O34" t="s">
        <v>26</v>
      </c>
      <c r="P34">
        <v>93.3</v>
      </c>
      <c r="Q34" t="s">
        <v>13</v>
      </c>
      <c r="R34" t="s">
        <v>14</v>
      </c>
      <c r="S34" t="s">
        <v>14</v>
      </c>
      <c r="T34" s="79">
        <v>0</v>
      </c>
      <c r="U34" s="79">
        <v>5</v>
      </c>
      <c r="V34" s="79">
        <v>2.5</v>
      </c>
      <c r="W34" s="79">
        <v>5</v>
      </c>
      <c r="X34">
        <v>0.82071020152381002</v>
      </c>
      <c r="Y34" t="s">
        <v>828</v>
      </c>
      <c r="Z34" t="s">
        <v>664</v>
      </c>
      <c r="AA34">
        <v>1</v>
      </c>
      <c r="AB34">
        <v>8.33</v>
      </c>
      <c r="AE34" t="s">
        <v>532</v>
      </c>
      <c r="AF34">
        <v>8.33</v>
      </c>
      <c r="AG34">
        <v>0.64600000000000002</v>
      </c>
      <c r="AH34">
        <v>5.3811800000000005</v>
      </c>
      <c r="AI34">
        <v>2.9488199999999996</v>
      </c>
      <c r="AJ34">
        <v>0.64600000000000002</v>
      </c>
      <c r="AK34">
        <v>5.3811800000000005</v>
      </c>
      <c r="AL34">
        <v>2.9488199999999996</v>
      </c>
      <c r="AM34">
        <v>65.916763371830228</v>
      </c>
      <c r="AN34">
        <v>36.12157002109582</v>
      </c>
      <c r="AO34">
        <v>5.4098560150692081E-2</v>
      </c>
      <c r="AP34">
        <v>2.9645341011369963E-2</v>
      </c>
      <c r="AQ34">
        <v>0.11160353373212553</v>
      </c>
    </row>
    <row r="35" spans="1:43" x14ac:dyDescent="0.35">
      <c r="A35">
        <v>34</v>
      </c>
      <c r="B35">
        <v>3</v>
      </c>
      <c r="C35" t="s">
        <v>9</v>
      </c>
      <c r="D35" s="3">
        <v>21.6</v>
      </c>
      <c r="E35" s="1">
        <v>108.5</v>
      </c>
      <c r="F35">
        <v>0</v>
      </c>
      <c r="G35" t="s">
        <v>49</v>
      </c>
      <c r="H35">
        <v>0</v>
      </c>
      <c r="I35">
        <v>236.958209420126</v>
      </c>
      <c r="J35" s="80">
        <v>2018</v>
      </c>
      <c r="M35">
        <v>1</v>
      </c>
      <c r="N35">
        <v>5</v>
      </c>
      <c r="O35" t="s">
        <v>50</v>
      </c>
      <c r="P35">
        <v>93.3</v>
      </c>
      <c r="Q35" t="s">
        <v>13</v>
      </c>
      <c r="R35" t="s">
        <v>14</v>
      </c>
      <c r="S35" t="s">
        <v>16</v>
      </c>
      <c r="T35" s="79">
        <v>0</v>
      </c>
      <c r="U35" s="79">
        <v>4</v>
      </c>
      <c r="V35" s="79">
        <v>2</v>
      </c>
      <c r="W35" s="79">
        <v>4</v>
      </c>
      <c r="X35">
        <v>0.828872002</v>
      </c>
      <c r="Y35" t="s">
        <v>794</v>
      </c>
      <c r="Z35" t="s">
        <v>621</v>
      </c>
      <c r="AA35">
        <v>3</v>
      </c>
      <c r="AB35">
        <v>370</v>
      </c>
      <c r="AC35">
        <v>19</v>
      </c>
      <c r="AD35" t="s">
        <v>519</v>
      </c>
      <c r="AE35" t="s">
        <v>532</v>
      </c>
      <c r="AF35">
        <v>370</v>
      </c>
      <c r="AG35" t="s">
        <v>671</v>
      </c>
      <c r="AH35" t="s">
        <v>1129</v>
      </c>
      <c r="AI35" t="s">
        <v>1130</v>
      </c>
      <c r="AJ35">
        <v>0.59524549999999998</v>
      </c>
      <c r="AK35">
        <v>220.240835</v>
      </c>
      <c r="AL35">
        <v>149.759165</v>
      </c>
      <c r="AM35">
        <v>236.05662915326903</v>
      </c>
      <c r="AN35">
        <v>160.5135744908896</v>
      </c>
      <c r="AO35">
        <v>0.19566073079164167</v>
      </c>
      <c r="AP35">
        <v>0.1330452078364398</v>
      </c>
      <c r="AQ35">
        <v>0.55269999999999997</v>
      </c>
    </row>
    <row r="36" spans="1:43" x14ac:dyDescent="0.35">
      <c r="A36">
        <v>35</v>
      </c>
      <c r="B36" s="2">
        <v>3</v>
      </c>
      <c r="C36" t="s">
        <v>9</v>
      </c>
      <c r="D36" s="3">
        <v>21.6</v>
      </c>
      <c r="E36" s="1">
        <v>108.8</v>
      </c>
      <c r="F36">
        <v>0</v>
      </c>
      <c r="G36" t="s">
        <v>49</v>
      </c>
      <c r="H36">
        <v>0</v>
      </c>
      <c r="I36">
        <v>297.30338459017099</v>
      </c>
      <c r="J36" s="80">
        <v>2018</v>
      </c>
      <c r="M36">
        <v>1</v>
      </c>
      <c r="N36">
        <v>5</v>
      </c>
      <c r="O36" t="s">
        <v>50</v>
      </c>
      <c r="P36">
        <v>93.3</v>
      </c>
      <c r="Q36" t="s">
        <v>13</v>
      </c>
      <c r="R36" t="s">
        <v>14</v>
      </c>
      <c r="S36" t="s">
        <v>16</v>
      </c>
      <c r="T36" s="79">
        <v>0</v>
      </c>
      <c r="U36" s="79">
        <v>4</v>
      </c>
      <c r="V36" s="79">
        <v>2</v>
      </c>
      <c r="W36" s="79">
        <v>4</v>
      </c>
      <c r="X36">
        <v>0.828872002</v>
      </c>
      <c r="Y36" t="s">
        <v>794</v>
      </c>
      <c r="Z36" t="s">
        <v>621</v>
      </c>
      <c r="AA36">
        <v>3</v>
      </c>
      <c r="AB36">
        <v>990</v>
      </c>
      <c r="AC36">
        <v>3</v>
      </c>
      <c r="AD36" t="s">
        <v>519</v>
      </c>
      <c r="AE36" t="s">
        <v>532</v>
      </c>
      <c r="AF36">
        <v>990</v>
      </c>
      <c r="AG36" t="s">
        <v>671</v>
      </c>
      <c r="AH36" t="s">
        <v>1129</v>
      </c>
      <c r="AI36" t="s">
        <v>1130</v>
      </c>
      <c r="AJ36">
        <v>0.59524549999999998</v>
      </c>
      <c r="AK36">
        <v>589.29304500000001</v>
      </c>
      <c r="AL36">
        <v>400.70695499999999</v>
      </c>
      <c r="AM36">
        <v>631.61098070739547</v>
      </c>
      <c r="AN36">
        <v>429.48226688102898</v>
      </c>
      <c r="AO36">
        <v>0.52352465806412229</v>
      </c>
      <c r="AP36">
        <v>0.35598582637317677</v>
      </c>
      <c r="AQ36">
        <v>0.55269999999999997</v>
      </c>
    </row>
    <row r="37" spans="1:43" x14ac:dyDescent="0.35">
      <c r="A37">
        <v>36</v>
      </c>
      <c r="B37" s="2">
        <v>3</v>
      </c>
      <c r="C37" t="s">
        <v>9</v>
      </c>
      <c r="D37" s="3">
        <v>21.7</v>
      </c>
      <c r="E37" s="1">
        <v>108.6</v>
      </c>
      <c r="F37">
        <v>0</v>
      </c>
      <c r="G37" t="s">
        <v>49</v>
      </c>
      <c r="H37">
        <v>0</v>
      </c>
      <c r="I37">
        <v>253.79425908436801</v>
      </c>
      <c r="J37" s="80">
        <v>2018</v>
      </c>
      <c r="M37">
        <v>1</v>
      </c>
      <c r="N37">
        <v>5</v>
      </c>
      <c r="O37" t="s">
        <v>50</v>
      </c>
      <c r="P37">
        <v>93.3</v>
      </c>
      <c r="Q37" t="s">
        <v>13</v>
      </c>
      <c r="R37" t="s">
        <v>14</v>
      </c>
      <c r="S37" t="s">
        <v>16</v>
      </c>
      <c r="T37" s="79">
        <v>0</v>
      </c>
      <c r="U37" s="79">
        <v>4</v>
      </c>
      <c r="V37" s="79">
        <v>2</v>
      </c>
      <c r="W37" s="79">
        <v>4</v>
      </c>
      <c r="X37">
        <v>0.828872002</v>
      </c>
      <c r="Y37" t="s">
        <v>794</v>
      </c>
      <c r="Z37" t="s">
        <v>621</v>
      </c>
      <c r="AA37">
        <v>3</v>
      </c>
      <c r="AB37">
        <v>170</v>
      </c>
      <c r="AC37">
        <v>6</v>
      </c>
      <c r="AD37" t="s">
        <v>519</v>
      </c>
      <c r="AE37" t="s">
        <v>532</v>
      </c>
      <c r="AF37">
        <v>170</v>
      </c>
      <c r="AG37" t="s">
        <v>671</v>
      </c>
      <c r="AH37" t="s">
        <v>1129</v>
      </c>
      <c r="AI37" t="s">
        <v>1130</v>
      </c>
      <c r="AJ37">
        <v>0.59524549999999998</v>
      </c>
      <c r="AK37">
        <v>101.19173499999999</v>
      </c>
      <c r="AL37">
        <v>68.808265000000006</v>
      </c>
      <c r="AM37">
        <v>108.45845123258306</v>
      </c>
      <c r="AN37">
        <v>73.749480171489822</v>
      </c>
      <c r="AO37">
        <v>8.9898173606970486E-2</v>
      </c>
      <c r="AP37">
        <v>6.1128879276202079E-2</v>
      </c>
      <c r="AQ37">
        <v>0.55269999999999997</v>
      </c>
    </row>
    <row r="38" spans="1:43" x14ac:dyDescent="0.35">
      <c r="A38">
        <v>37</v>
      </c>
      <c r="B38" s="2">
        <v>3</v>
      </c>
      <c r="C38" t="s">
        <v>9</v>
      </c>
      <c r="D38" s="3">
        <v>21.7</v>
      </c>
      <c r="E38" s="1">
        <v>108.5</v>
      </c>
      <c r="F38">
        <v>0</v>
      </c>
      <c r="G38" t="s">
        <v>49</v>
      </c>
      <c r="H38">
        <v>0</v>
      </c>
      <c r="I38">
        <v>234.01413712433299</v>
      </c>
      <c r="J38" s="80">
        <v>2018</v>
      </c>
      <c r="M38">
        <v>1</v>
      </c>
      <c r="N38">
        <v>5</v>
      </c>
      <c r="O38" t="s">
        <v>50</v>
      </c>
      <c r="P38">
        <v>93.3</v>
      </c>
      <c r="Q38" t="s">
        <v>13</v>
      </c>
      <c r="R38" t="s">
        <v>14</v>
      </c>
      <c r="S38" t="s">
        <v>16</v>
      </c>
      <c r="T38" s="79">
        <v>0</v>
      </c>
      <c r="U38" s="79">
        <v>4</v>
      </c>
      <c r="V38" s="79">
        <v>2</v>
      </c>
      <c r="W38" s="79">
        <v>4</v>
      </c>
      <c r="X38">
        <v>0.828872002</v>
      </c>
      <c r="Y38" t="s">
        <v>794</v>
      </c>
      <c r="Z38" t="s">
        <v>621</v>
      </c>
      <c r="AA38">
        <v>3</v>
      </c>
      <c r="AB38">
        <v>1780</v>
      </c>
      <c r="AC38">
        <v>18</v>
      </c>
      <c r="AD38" t="s">
        <v>519</v>
      </c>
      <c r="AE38" t="s">
        <v>532</v>
      </c>
      <c r="AF38">
        <v>1780</v>
      </c>
      <c r="AG38" t="s">
        <v>671</v>
      </c>
      <c r="AH38" t="s">
        <v>1129</v>
      </c>
      <c r="AI38" t="s">
        <v>1130</v>
      </c>
      <c r="AJ38">
        <v>0.59524549999999998</v>
      </c>
      <c r="AK38">
        <v>1059.5369900000001</v>
      </c>
      <c r="AL38">
        <v>720.46300999999994</v>
      </c>
      <c r="AM38">
        <v>1135.6237834941051</v>
      </c>
      <c r="AN38">
        <v>772.20043944265808</v>
      </c>
      <c r="AO38">
        <v>0.94128675894357339</v>
      </c>
      <c r="AP38">
        <v>0.64005532418611577</v>
      </c>
      <c r="AQ38">
        <v>0.55269999999999997</v>
      </c>
    </row>
    <row r="39" spans="1:43" x14ac:dyDescent="0.35">
      <c r="A39">
        <v>38</v>
      </c>
      <c r="B39" s="2">
        <v>3</v>
      </c>
      <c r="C39" t="s">
        <v>9</v>
      </c>
      <c r="D39" s="3">
        <v>21.7</v>
      </c>
      <c r="E39" s="1">
        <v>108.5</v>
      </c>
      <c r="F39">
        <v>0</v>
      </c>
      <c r="G39" t="s">
        <v>49</v>
      </c>
      <c r="H39">
        <v>0</v>
      </c>
      <c r="I39">
        <v>234.01413712433299</v>
      </c>
      <c r="J39" s="80">
        <v>2018</v>
      </c>
      <c r="M39">
        <v>1</v>
      </c>
      <c r="N39">
        <v>5</v>
      </c>
      <c r="O39" t="s">
        <v>50</v>
      </c>
      <c r="P39">
        <v>93.3</v>
      </c>
      <c r="Q39" t="s">
        <v>13</v>
      </c>
      <c r="R39" t="s">
        <v>14</v>
      </c>
      <c r="S39" t="s">
        <v>16</v>
      </c>
      <c r="T39" s="79">
        <v>0</v>
      </c>
      <c r="U39" s="79">
        <v>4</v>
      </c>
      <c r="V39" s="79">
        <v>2</v>
      </c>
      <c r="W39" s="79">
        <v>4</v>
      </c>
      <c r="X39">
        <v>0.828872002</v>
      </c>
      <c r="Y39" t="s">
        <v>794</v>
      </c>
      <c r="Z39" t="s">
        <v>621</v>
      </c>
      <c r="AA39">
        <v>3</v>
      </c>
      <c r="AB39">
        <v>2200</v>
      </c>
      <c r="AC39">
        <v>27</v>
      </c>
      <c r="AD39" t="s">
        <v>519</v>
      </c>
      <c r="AE39" t="s">
        <v>532</v>
      </c>
      <c r="AF39">
        <v>2200</v>
      </c>
      <c r="AG39" t="s">
        <v>671</v>
      </c>
      <c r="AH39" t="s">
        <v>1129</v>
      </c>
      <c r="AI39" t="s">
        <v>1130</v>
      </c>
      <c r="AJ39">
        <v>0.59524549999999998</v>
      </c>
      <c r="AK39">
        <v>1309.5400999999999</v>
      </c>
      <c r="AL39">
        <v>890.45990000000006</v>
      </c>
      <c r="AM39">
        <v>1403.5799571275454</v>
      </c>
      <c r="AN39">
        <v>954.4050375133977</v>
      </c>
      <c r="AO39">
        <v>1.1633881290313828</v>
      </c>
      <c r="AP39">
        <v>0.79107961416261507</v>
      </c>
      <c r="AQ39">
        <v>0.55269999999999997</v>
      </c>
    </row>
    <row r="40" spans="1:43" x14ac:dyDescent="0.35">
      <c r="A40">
        <v>39</v>
      </c>
      <c r="B40" s="2">
        <v>3</v>
      </c>
      <c r="C40" t="s">
        <v>9</v>
      </c>
      <c r="D40" s="3">
        <v>21.7</v>
      </c>
      <c r="E40" s="1">
        <v>108.5</v>
      </c>
      <c r="F40">
        <v>0</v>
      </c>
      <c r="G40" t="s">
        <v>49</v>
      </c>
      <c r="H40">
        <v>0</v>
      </c>
      <c r="I40">
        <v>234.01413712433299</v>
      </c>
      <c r="J40" s="80">
        <v>2018</v>
      </c>
      <c r="M40">
        <v>1</v>
      </c>
      <c r="N40">
        <v>5</v>
      </c>
      <c r="O40" t="s">
        <v>50</v>
      </c>
      <c r="P40">
        <v>93.3</v>
      </c>
      <c r="Q40" t="s">
        <v>13</v>
      </c>
      <c r="R40" t="s">
        <v>14</v>
      </c>
      <c r="S40" t="s">
        <v>16</v>
      </c>
      <c r="T40" s="79">
        <v>0</v>
      </c>
      <c r="U40" s="79">
        <v>4</v>
      </c>
      <c r="V40" s="79">
        <v>2</v>
      </c>
      <c r="W40" s="79">
        <v>4</v>
      </c>
      <c r="X40">
        <v>0.828872002</v>
      </c>
      <c r="Y40" t="s">
        <v>794</v>
      </c>
      <c r="Z40" t="s">
        <v>621</v>
      </c>
      <c r="AA40">
        <v>3</v>
      </c>
      <c r="AB40">
        <v>2310</v>
      </c>
      <c r="AC40">
        <v>29</v>
      </c>
      <c r="AD40" t="s">
        <v>519</v>
      </c>
      <c r="AE40" t="s">
        <v>532</v>
      </c>
      <c r="AF40">
        <v>2310</v>
      </c>
      <c r="AG40" t="s">
        <v>671</v>
      </c>
      <c r="AH40" t="s">
        <v>1129</v>
      </c>
      <c r="AI40" t="s">
        <v>1130</v>
      </c>
      <c r="AJ40">
        <v>0.59524549999999998</v>
      </c>
      <c r="AK40">
        <v>1375.0171049999999</v>
      </c>
      <c r="AL40">
        <v>934.9828950000001</v>
      </c>
      <c r="AM40">
        <v>1473.7589549839229</v>
      </c>
      <c r="AN40">
        <v>1002.1252893890676</v>
      </c>
      <c r="AO40">
        <v>1.221557535482952</v>
      </c>
      <c r="AP40">
        <v>0.83063359487074573</v>
      </c>
      <c r="AQ40">
        <v>0.55269999999999997</v>
      </c>
    </row>
    <row r="41" spans="1:43" x14ac:dyDescent="0.35">
      <c r="A41">
        <v>40</v>
      </c>
      <c r="B41" s="2">
        <v>3</v>
      </c>
      <c r="C41" t="s">
        <v>9</v>
      </c>
      <c r="D41" s="3">
        <v>21.8</v>
      </c>
      <c r="E41" s="1">
        <v>108.5</v>
      </c>
      <c r="F41">
        <v>0</v>
      </c>
      <c r="G41" t="s">
        <v>49</v>
      </c>
      <c r="H41">
        <v>0</v>
      </c>
      <c r="I41">
        <v>249.11248621075899</v>
      </c>
      <c r="J41" s="80">
        <v>2018</v>
      </c>
      <c r="M41">
        <v>1</v>
      </c>
      <c r="N41">
        <v>5</v>
      </c>
      <c r="O41" t="s">
        <v>50</v>
      </c>
      <c r="P41">
        <v>93.3</v>
      </c>
      <c r="Q41" t="s">
        <v>13</v>
      </c>
      <c r="R41" t="s">
        <v>14</v>
      </c>
      <c r="S41" t="s">
        <v>16</v>
      </c>
      <c r="T41" s="79">
        <v>0</v>
      </c>
      <c r="U41" s="79">
        <v>4</v>
      </c>
      <c r="V41" s="79">
        <v>2</v>
      </c>
      <c r="W41" s="79">
        <v>4</v>
      </c>
      <c r="X41">
        <v>0.828872002</v>
      </c>
      <c r="Y41" t="s">
        <v>794</v>
      </c>
      <c r="Z41" t="s">
        <v>621</v>
      </c>
      <c r="AA41">
        <v>3</v>
      </c>
      <c r="AB41">
        <v>520</v>
      </c>
      <c r="AC41">
        <v>8</v>
      </c>
      <c r="AD41" t="s">
        <v>519</v>
      </c>
      <c r="AE41" t="s">
        <v>532</v>
      </c>
      <c r="AF41">
        <v>520</v>
      </c>
      <c r="AG41" t="s">
        <v>671</v>
      </c>
      <c r="AH41" t="s">
        <v>1129</v>
      </c>
      <c r="AI41" t="s">
        <v>1130</v>
      </c>
      <c r="AJ41">
        <v>0.59524549999999998</v>
      </c>
      <c r="AK41">
        <v>309.52765999999997</v>
      </c>
      <c r="AL41">
        <v>210.47234000000003</v>
      </c>
      <c r="AM41">
        <v>331.75526259378347</v>
      </c>
      <c r="AN41">
        <v>225.5866452304395</v>
      </c>
      <c r="AO41">
        <v>0.27498264868014499</v>
      </c>
      <c r="AP41">
        <v>0.18698245425661814</v>
      </c>
      <c r="AQ41">
        <v>0.55269999999999997</v>
      </c>
    </row>
    <row r="42" spans="1:43" x14ac:dyDescent="0.35">
      <c r="A42">
        <v>41</v>
      </c>
      <c r="B42" s="2">
        <v>3</v>
      </c>
      <c r="C42" t="s">
        <v>9</v>
      </c>
      <c r="D42" s="3">
        <v>21.8</v>
      </c>
      <c r="E42" s="1">
        <v>108.6</v>
      </c>
      <c r="F42">
        <v>0</v>
      </c>
      <c r="G42" t="s">
        <v>49</v>
      </c>
      <c r="H42">
        <v>0</v>
      </c>
      <c r="I42">
        <v>260.90597118864798</v>
      </c>
      <c r="J42" s="80">
        <v>2018</v>
      </c>
      <c r="M42">
        <v>1</v>
      </c>
      <c r="N42">
        <v>5</v>
      </c>
      <c r="O42" t="s">
        <v>50</v>
      </c>
      <c r="P42">
        <v>93.3</v>
      </c>
      <c r="Q42" t="s">
        <v>13</v>
      </c>
      <c r="R42" t="s">
        <v>14</v>
      </c>
      <c r="S42" t="s">
        <v>16</v>
      </c>
      <c r="T42" s="79">
        <v>0</v>
      </c>
      <c r="U42" s="79">
        <v>4</v>
      </c>
      <c r="V42" s="79">
        <v>2</v>
      </c>
      <c r="W42" s="79">
        <v>4</v>
      </c>
      <c r="X42">
        <v>0.828872002</v>
      </c>
      <c r="Y42" t="s">
        <v>794</v>
      </c>
      <c r="Z42" t="s">
        <v>621</v>
      </c>
      <c r="AA42">
        <v>3</v>
      </c>
      <c r="AB42">
        <v>560</v>
      </c>
      <c r="AC42">
        <v>9</v>
      </c>
      <c r="AD42" t="s">
        <v>519</v>
      </c>
      <c r="AE42" t="s">
        <v>532</v>
      </c>
      <c r="AF42">
        <v>560</v>
      </c>
      <c r="AG42" t="s">
        <v>671</v>
      </c>
      <c r="AH42" t="s">
        <v>1129</v>
      </c>
      <c r="AI42" t="s">
        <v>1130</v>
      </c>
      <c r="AJ42">
        <v>0.59524549999999998</v>
      </c>
      <c r="AK42">
        <v>333.33747999999997</v>
      </c>
      <c r="AL42">
        <v>226.66252000000003</v>
      </c>
      <c r="AM42">
        <v>357.27489817792065</v>
      </c>
      <c r="AN42">
        <v>242.93946409431945</v>
      </c>
      <c r="AO42">
        <v>0.29613516011707924</v>
      </c>
      <c r="AP42">
        <v>0.20136571996866567</v>
      </c>
      <c r="AQ42">
        <v>0.55269999999999997</v>
      </c>
    </row>
    <row r="43" spans="1:43" x14ac:dyDescent="0.35">
      <c r="A43">
        <v>42</v>
      </c>
      <c r="B43" s="2">
        <v>3</v>
      </c>
      <c r="C43" t="s">
        <v>9</v>
      </c>
      <c r="D43" s="3">
        <v>21.8</v>
      </c>
      <c r="E43" s="1">
        <v>108.4</v>
      </c>
      <c r="F43">
        <v>0</v>
      </c>
      <c r="G43" t="s">
        <v>49</v>
      </c>
      <c r="H43">
        <v>0</v>
      </c>
      <c r="I43">
        <v>235.112804607345</v>
      </c>
      <c r="J43" s="80">
        <v>2018</v>
      </c>
      <c r="M43">
        <v>1</v>
      </c>
      <c r="N43">
        <v>5</v>
      </c>
      <c r="O43" t="s">
        <v>50</v>
      </c>
      <c r="P43">
        <v>93.3</v>
      </c>
      <c r="Q43" t="s">
        <v>13</v>
      </c>
      <c r="R43" t="s">
        <v>14</v>
      </c>
      <c r="S43" t="s">
        <v>16</v>
      </c>
      <c r="T43" s="79">
        <v>0</v>
      </c>
      <c r="U43" s="79">
        <v>4</v>
      </c>
      <c r="V43" s="79">
        <v>2</v>
      </c>
      <c r="W43" s="79">
        <v>4</v>
      </c>
      <c r="X43">
        <v>0.828872002</v>
      </c>
      <c r="Y43" t="s">
        <v>794</v>
      </c>
      <c r="Z43" t="s">
        <v>621</v>
      </c>
      <c r="AA43">
        <v>3</v>
      </c>
      <c r="AB43">
        <v>640</v>
      </c>
      <c r="AC43">
        <v>11</v>
      </c>
      <c r="AD43" t="s">
        <v>519</v>
      </c>
      <c r="AE43" t="s">
        <v>532</v>
      </c>
      <c r="AF43">
        <v>640</v>
      </c>
      <c r="AG43" t="s">
        <v>671</v>
      </c>
      <c r="AH43" t="s">
        <v>1129</v>
      </c>
      <c r="AI43" t="s">
        <v>1130</v>
      </c>
      <c r="AJ43">
        <v>0.59524549999999998</v>
      </c>
      <c r="AK43">
        <v>380.95711999999997</v>
      </c>
      <c r="AL43">
        <v>259.04288000000003</v>
      </c>
      <c r="AM43">
        <v>408.31416934619506</v>
      </c>
      <c r="AN43">
        <v>277.64510182207937</v>
      </c>
      <c r="AO43">
        <v>0.33844018299094775</v>
      </c>
      <c r="AP43">
        <v>0.23013225139276075</v>
      </c>
      <c r="AQ43">
        <v>0.55269999999999997</v>
      </c>
    </row>
    <row r="44" spans="1:43" x14ac:dyDescent="0.35">
      <c r="A44">
        <v>43</v>
      </c>
      <c r="B44">
        <v>3</v>
      </c>
      <c r="C44" t="s">
        <v>9</v>
      </c>
      <c r="D44" s="3">
        <v>21.8</v>
      </c>
      <c r="E44" s="1">
        <v>108.6</v>
      </c>
      <c r="F44">
        <v>0</v>
      </c>
      <c r="G44" t="s">
        <v>49</v>
      </c>
      <c r="H44">
        <v>0</v>
      </c>
      <c r="I44">
        <v>260.90597118864798</v>
      </c>
      <c r="J44" s="80">
        <v>2018</v>
      </c>
      <c r="M44">
        <v>1</v>
      </c>
      <c r="N44">
        <v>5</v>
      </c>
      <c r="O44" t="s">
        <v>50</v>
      </c>
      <c r="P44">
        <v>93.3</v>
      </c>
      <c r="Q44" t="s">
        <v>13</v>
      </c>
      <c r="R44" t="s">
        <v>14</v>
      </c>
      <c r="S44" t="s">
        <v>16</v>
      </c>
      <c r="T44" s="79">
        <v>0</v>
      </c>
      <c r="U44" s="79">
        <v>4</v>
      </c>
      <c r="V44" s="79">
        <v>2</v>
      </c>
      <c r="W44" s="79">
        <v>4</v>
      </c>
      <c r="X44">
        <v>0.828872002</v>
      </c>
      <c r="Y44" t="s">
        <v>794</v>
      </c>
      <c r="Z44" t="s">
        <v>621</v>
      </c>
      <c r="AA44">
        <v>3</v>
      </c>
      <c r="AB44">
        <v>940</v>
      </c>
      <c r="AC44">
        <v>17</v>
      </c>
      <c r="AD44" t="s">
        <v>519</v>
      </c>
      <c r="AE44" t="s">
        <v>532</v>
      </c>
      <c r="AF44">
        <v>940</v>
      </c>
      <c r="AG44" t="s">
        <v>671</v>
      </c>
      <c r="AH44" t="s">
        <v>1129</v>
      </c>
      <c r="AI44" t="s">
        <v>1130</v>
      </c>
      <c r="AJ44">
        <v>0.59524549999999998</v>
      </c>
      <c r="AK44">
        <v>559.53076999999996</v>
      </c>
      <c r="AL44">
        <v>380.46923000000004</v>
      </c>
      <c r="AM44">
        <v>599.711436227224</v>
      </c>
      <c r="AN44">
        <v>407.79124330117907</v>
      </c>
      <c r="AO44">
        <v>0.49708401876795449</v>
      </c>
      <c r="AP44">
        <v>0.33800674423311738</v>
      </c>
      <c r="AQ44">
        <v>0.55269999999999997</v>
      </c>
    </row>
    <row r="45" spans="1:43" x14ac:dyDescent="0.35">
      <c r="A45">
        <v>44</v>
      </c>
      <c r="B45">
        <v>4</v>
      </c>
      <c r="C45" t="s">
        <v>9</v>
      </c>
      <c r="D45" s="3">
        <v>22.32</v>
      </c>
      <c r="E45" s="1">
        <v>114.35</v>
      </c>
      <c r="F45">
        <v>0.01</v>
      </c>
      <c r="G45" t="s">
        <v>614</v>
      </c>
      <c r="H45">
        <v>4</v>
      </c>
      <c r="I45">
        <v>2842.4095313503999</v>
      </c>
      <c r="J45" s="80">
        <v>2015</v>
      </c>
      <c r="K45" t="s">
        <v>11</v>
      </c>
      <c r="L45">
        <v>300</v>
      </c>
      <c r="M45">
        <v>36.542166029999997</v>
      </c>
      <c r="N45">
        <v>5</v>
      </c>
      <c r="O45" t="s">
        <v>23</v>
      </c>
      <c r="P45">
        <v>95.5</v>
      </c>
      <c r="Q45" t="s">
        <v>13</v>
      </c>
      <c r="R45" t="s">
        <v>14</v>
      </c>
      <c r="S45" t="s">
        <v>16</v>
      </c>
      <c r="T45" s="79">
        <v>0</v>
      </c>
      <c r="U45" s="79">
        <v>4</v>
      </c>
      <c r="V45" s="79">
        <v>2</v>
      </c>
      <c r="W45" s="79">
        <v>4</v>
      </c>
      <c r="X45">
        <v>0.64629065600000002</v>
      </c>
      <c r="Y45" t="s">
        <v>735</v>
      </c>
      <c r="Z45" t="s">
        <v>620</v>
      </c>
      <c r="AA45">
        <v>6</v>
      </c>
      <c r="AB45">
        <v>198.5</v>
      </c>
      <c r="AC45">
        <v>47.9</v>
      </c>
      <c r="AD45" t="s">
        <v>519</v>
      </c>
      <c r="AE45" t="s">
        <v>532</v>
      </c>
      <c r="AF45">
        <v>198.5</v>
      </c>
      <c r="AG45">
        <v>0.48499999999999999</v>
      </c>
      <c r="AH45">
        <v>96.272499999999994</v>
      </c>
      <c r="AI45">
        <v>102.22750000000001</v>
      </c>
      <c r="AJ45">
        <v>0.48499999999999999</v>
      </c>
      <c r="AK45">
        <v>96.272499999999994</v>
      </c>
      <c r="AL45">
        <v>102.22750000000001</v>
      </c>
      <c r="AM45">
        <v>3683.7755802336906</v>
      </c>
      <c r="AN45">
        <v>3911.6379872584553</v>
      </c>
      <c r="AO45">
        <v>2.3807897363060126</v>
      </c>
      <c r="AP45">
        <v>2.5280550808197866</v>
      </c>
      <c r="AQ45">
        <v>0.13288496611575845</v>
      </c>
    </row>
    <row r="46" spans="1:43" x14ac:dyDescent="0.35">
      <c r="A46">
        <v>45</v>
      </c>
      <c r="B46">
        <v>4</v>
      </c>
      <c r="C46" t="s">
        <v>9</v>
      </c>
      <c r="D46" s="3">
        <v>22.36</v>
      </c>
      <c r="E46" s="1">
        <v>114.29</v>
      </c>
      <c r="F46">
        <v>0.01</v>
      </c>
      <c r="G46" t="s">
        <v>614</v>
      </c>
      <c r="H46">
        <v>4</v>
      </c>
      <c r="I46">
        <v>2718.4334025590902</v>
      </c>
      <c r="J46" s="80">
        <v>2017</v>
      </c>
      <c r="K46" t="s">
        <v>11</v>
      </c>
      <c r="L46">
        <v>300</v>
      </c>
      <c r="M46">
        <v>36.542166029999997</v>
      </c>
      <c r="N46">
        <v>5</v>
      </c>
      <c r="O46" t="s">
        <v>23</v>
      </c>
      <c r="P46">
        <v>95.5</v>
      </c>
      <c r="Q46" t="s">
        <v>13</v>
      </c>
      <c r="R46" t="s">
        <v>14</v>
      </c>
      <c r="S46" t="s">
        <v>16</v>
      </c>
      <c r="T46" s="79">
        <v>0</v>
      </c>
      <c r="U46" s="79">
        <v>4</v>
      </c>
      <c r="V46" s="79">
        <v>2</v>
      </c>
      <c r="W46" s="79">
        <v>4</v>
      </c>
      <c r="X46">
        <v>0.64629065600000002</v>
      </c>
      <c r="Y46" t="s">
        <v>735</v>
      </c>
      <c r="Z46" t="s">
        <v>620</v>
      </c>
      <c r="AA46">
        <v>6</v>
      </c>
      <c r="AB46">
        <v>223</v>
      </c>
      <c r="AC46">
        <v>51.4</v>
      </c>
      <c r="AD46" t="s">
        <v>519</v>
      </c>
      <c r="AE46" t="s">
        <v>532</v>
      </c>
      <c r="AF46">
        <v>223</v>
      </c>
      <c r="AG46">
        <v>0.48499999999999999</v>
      </c>
      <c r="AH46">
        <v>108.155</v>
      </c>
      <c r="AI46">
        <v>114.845</v>
      </c>
      <c r="AJ46">
        <v>0.48499999999999999</v>
      </c>
      <c r="AK46">
        <v>108.155</v>
      </c>
      <c r="AL46">
        <v>114.845</v>
      </c>
      <c r="AM46">
        <v>4138.4481329577484</v>
      </c>
      <c r="AN46">
        <v>4394.4346154087434</v>
      </c>
      <c r="AO46">
        <v>2.6746403586712386</v>
      </c>
      <c r="AP46">
        <v>2.8400820303416245</v>
      </c>
      <c r="AQ46">
        <v>0.13288496611575845</v>
      </c>
    </row>
    <row r="47" spans="1:43" x14ac:dyDescent="0.35">
      <c r="A47">
        <v>46</v>
      </c>
      <c r="B47">
        <v>4</v>
      </c>
      <c r="C47" t="s">
        <v>9</v>
      </c>
      <c r="D47" s="3">
        <v>22.5</v>
      </c>
      <c r="E47" s="1">
        <v>114.36</v>
      </c>
      <c r="F47">
        <v>0.01</v>
      </c>
      <c r="G47" t="s">
        <v>614</v>
      </c>
      <c r="H47">
        <v>4</v>
      </c>
      <c r="I47">
        <v>2395.0698088179201</v>
      </c>
      <c r="J47" s="80">
        <v>2017</v>
      </c>
      <c r="K47" t="s">
        <v>11</v>
      </c>
      <c r="L47">
        <v>300</v>
      </c>
      <c r="M47">
        <v>36.542166029999997</v>
      </c>
      <c r="N47">
        <v>5</v>
      </c>
      <c r="O47" t="s">
        <v>23</v>
      </c>
      <c r="P47">
        <v>95.5</v>
      </c>
      <c r="Q47" t="s">
        <v>13</v>
      </c>
      <c r="R47" t="s">
        <v>14</v>
      </c>
      <c r="S47" t="s">
        <v>16</v>
      </c>
      <c r="T47" s="79">
        <v>0</v>
      </c>
      <c r="U47" s="79">
        <v>4</v>
      </c>
      <c r="V47" s="79">
        <v>2</v>
      </c>
      <c r="W47" s="79">
        <v>4</v>
      </c>
      <c r="X47">
        <v>0.64629065600000002</v>
      </c>
      <c r="Y47" t="s">
        <v>735</v>
      </c>
      <c r="Z47" t="s">
        <v>620</v>
      </c>
      <c r="AA47">
        <v>6</v>
      </c>
      <c r="AB47">
        <v>171.7</v>
      </c>
      <c r="AC47">
        <v>57.6</v>
      </c>
      <c r="AD47" t="s">
        <v>519</v>
      </c>
      <c r="AE47" t="s">
        <v>532</v>
      </c>
      <c r="AF47">
        <v>171.7</v>
      </c>
      <c r="AG47">
        <v>0.48499999999999999</v>
      </c>
      <c r="AH47">
        <v>83.274499999999989</v>
      </c>
      <c r="AI47">
        <v>88.4255</v>
      </c>
      <c r="AJ47">
        <v>0.48499999999999999</v>
      </c>
      <c r="AK47">
        <v>83.274499999999989</v>
      </c>
      <c r="AL47">
        <v>88.4255</v>
      </c>
      <c r="AM47">
        <v>3186.419481743701</v>
      </c>
      <c r="AN47">
        <v>3383.5175940165072</v>
      </c>
      <c r="AO47">
        <v>2.0593531371473164</v>
      </c>
      <c r="AP47">
        <v>2.1867358054244703</v>
      </c>
      <c r="AQ47">
        <v>0.13288496611575845</v>
      </c>
    </row>
    <row r="48" spans="1:43" x14ac:dyDescent="0.35">
      <c r="A48">
        <v>47</v>
      </c>
      <c r="B48">
        <v>4</v>
      </c>
      <c r="C48" t="s">
        <v>9</v>
      </c>
      <c r="D48" s="3">
        <v>22.52</v>
      </c>
      <c r="E48" s="1">
        <v>114.31</v>
      </c>
      <c r="F48">
        <v>0.03</v>
      </c>
      <c r="G48" t="s">
        <v>614</v>
      </c>
      <c r="H48">
        <v>4</v>
      </c>
      <c r="I48">
        <v>2357.7331453639499</v>
      </c>
      <c r="J48" s="80">
        <v>2017</v>
      </c>
      <c r="K48" t="s">
        <v>11</v>
      </c>
      <c r="L48">
        <v>300</v>
      </c>
      <c r="M48">
        <v>36.542166029999997</v>
      </c>
      <c r="N48">
        <v>5</v>
      </c>
      <c r="O48" t="s">
        <v>23</v>
      </c>
      <c r="P48">
        <v>95.5</v>
      </c>
      <c r="Q48" t="s">
        <v>13</v>
      </c>
      <c r="R48" t="s">
        <v>14</v>
      </c>
      <c r="S48" t="s">
        <v>16</v>
      </c>
      <c r="T48" s="79">
        <v>0</v>
      </c>
      <c r="U48" s="79">
        <v>4</v>
      </c>
      <c r="V48" s="79">
        <v>2</v>
      </c>
      <c r="W48" s="79">
        <v>4</v>
      </c>
      <c r="X48">
        <v>0.64629065600000002</v>
      </c>
      <c r="Y48" t="s">
        <v>735</v>
      </c>
      <c r="Z48" t="s">
        <v>620</v>
      </c>
      <c r="AA48">
        <v>6</v>
      </c>
      <c r="AB48">
        <v>185</v>
      </c>
      <c r="AC48">
        <v>38.299999999999997</v>
      </c>
      <c r="AD48" t="s">
        <v>519</v>
      </c>
      <c r="AE48" t="s">
        <v>532</v>
      </c>
      <c r="AF48">
        <v>185</v>
      </c>
      <c r="AG48">
        <v>0.48499999999999999</v>
      </c>
      <c r="AH48">
        <v>89.724999999999994</v>
      </c>
      <c r="AI48">
        <v>95.275000000000006</v>
      </c>
      <c r="AJ48">
        <v>0.48499999999999999</v>
      </c>
      <c r="AK48">
        <v>89.724999999999994</v>
      </c>
      <c r="AL48">
        <v>95.275000000000006</v>
      </c>
      <c r="AM48">
        <v>3433.2417246510468</v>
      </c>
      <c r="AN48">
        <v>3645.6071921552357</v>
      </c>
      <c r="AO48">
        <v>2.2188720464312968</v>
      </c>
      <c r="AP48">
        <v>2.3561218637363255</v>
      </c>
      <c r="AQ48">
        <v>0.13288496611575845</v>
      </c>
    </row>
    <row r="49" spans="1:43" x14ac:dyDescent="0.35">
      <c r="A49">
        <v>48</v>
      </c>
      <c r="B49">
        <v>5</v>
      </c>
      <c r="C49" t="s">
        <v>9</v>
      </c>
      <c r="D49" s="3">
        <v>21.37</v>
      </c>
      <c r="E49" s="1">
        <v>108.46</v>
      </c>
      <c r="F49">
        <v>0</v>
      </c>
      <c r="G49" t="s">
        <v>10</v>
      </c>
      <c r="H49">
        <v>0</v>
      </c>
      <c r="I49">
        <v>245.80776552493401</v>
      </c>
      <c r="J49" s="80">
        <v>2016</v>
      </c>
      <c r="K49" t="s">
        <v>11</v>
      </c>
      <c r="L49">
        <v>160</v>
      </c>
      <c r="M49">
        <v>18.7913915</v>
      </c>
      <c r="N49">
        <v>5</v>
      </c>
      <c r="O49" t="s">
        <v>22</v>
      </c>
      <c r="P49">
        <v>92.7</v>
      </c>
      <c r="Q49" t="s">
        <v>13</v>
      </c>
      <c r="R49" t="s">
        <v>14</v>
      </c>
      <c r="S49" t="s">
        <v>16</v>
      </c>
      <c r="T49" s="79">
        <v>0</v>
      </c>
      <c r="U49" s="79">
        <v>2</v>
      </c>
      <c r="V49" s="79">
        <v>1</v>
      </c>
      <c r="W49" s="79">
        <v>2</v>
      </c>
      <c r="X49">
        <v>0.64629065600000002</v>
      </c>
      <c r="Y49" t="s">
        <v>735</v>
      </c>
      <c r="Z49" t="s">
        <v>620</v>
      </c>
      <c r="AA49">
        <v>1</v>
      </c>
      <c r="AB49">
        <v>76</v>
      </c>
      <c r="AE49" t="s">
        <v>532</v>
      </c>
      <c r="AF49">
        <v>76</v>
      </c>
      <c r="AG49">
        <v>5.0000000000000001E-3</v>
      </c>
      <c r="AH49">
        <v>0.38</v>
      </c>
      <c r="AI49">
        <v>75.62</v>
      </c>
      <c r="AJ49">
        <v>5.0000000000000001E-3</v>
      </c>
      <c r="AK49">
        <v>0.38</v>
      </c>
      <c r="AL49">
        <v>75.62</v>
      </c>
      <c r="AM49">
        <v>7.7030515318230854</v>
      </c>
      <c r="AN49">
        <v>1532.907254832794</v>
      </c>
      <c r="AO49">
        <v>4.9784102277037473E-3</v>
      </c>
      <c r="AP49">
        <v>0.99070363531304562</v>
      </c>
      <c r="AQ49">
        <v>0.13341858489683281</v>
      </c>
    </row>
    <row r="50" spans="1:43" x14ac:dyDescent="0.35">
      <c r="A50">
        <v>49</v>
      </c>
      <c r="B50">
        <v>5</v>
      </c>
      <c r="C50" t="s">
        <v>9</v>
      </c>
      <c r="D50" s="3">
        <v>21.38</v>
      </c>
      <c r="E50" s="1">
        <v>108.43</v>
      </c>
      <c r="F50">
        <v>0</v>
      </c>
      <c r="G50" t="s">
        <v>10</v>
      </c>
      <c r="H50">
        <v>0</v>
      </c>
      <c r="I50">
        <v>240.79640465217901</v>
      </c>
      <c r="J50" s="80">
        <v>2016</v>
      </c>
      <c r="K50" t="s">
        <v>11</v>
      </c>
      <c r="L50">
        <v>160</v>
      </c>
      <c r="M50">
        <v>18.7913915</v>
      </c>
      <c r="N50">
        <v>5</v>
      </c>
      <c r="O50" t="s">
        <v>22</v>
      </c>
      <c r="P50">
        <v>92.7</v>
      </c>
      <c r="Q50" t="s">
        <v>13</v>
      </c>
      <c r="R50" t="s">
        <v>14</v>
      </c>
      <c r="S50" t="s">
        <v>16</v>
      </c>
      <c r="T50" s="79">
        <v>0</v>
      </c>
      <c r="U50" s="79">
        <v>2</v>
      </c>
      <c r="V50" s="79">
        <v>1</v>
      </c>
      <c r="W50" s="79">
        <v>2</v>
      </c>
      <c r="X50">
        <v>0.64629065600000002</v>
      </c>
      <c r="Y50" t="s">
        <v>735</v>
      </c>
      <c r="Z50" t="s">
        <v>620</v>
      </c>
      <c r="AA50">
        <v>1</v>
      </c>
      <c r="AB50">
        <v>20</v>
      </c>
      <c r="AE50" t="s">
        <v>532</v>
      </c>
      <c r="AF50">
        <v>20</v>
      </c>
      <c r="AG50">
        <v>5.0000000000000001E-3</v>
      </c>
      <c r="AH50">
        <v>0.1</v>
      </c>
      <c r="AI50">
        <v>19.899999999999999</v>
      </c>
      <c r="AJ50">
        <v>5.0000000000000001E-3</v>
      </c>
      <c r="AK50">
        <v>0.1</v>
      </c>
      <c r="AL50">
        <v>19.899999999999999</v>
      </c>
      <c r="AM50">
        <v>2.0271188241639697</v>
      </c>
      <c r="AN50">
        <v>403.39664600863</v>
      </c>
      <c r="AO50">
        <v>1.3101079546588806E-3</v>
      </c>
      <c r="AP50">
        <v>0.26071148297711727</v>
      </c>
      <c r="AQ50">
        <v>0.13341858489683281</v>
      </c>
    </row>
    <row r="51" spans="1:43" x14ac:dyDescent="0.35">
      <c r="A51">
        <v>50</v>
      </c>
      <c r="B51">
        <v>5</v>
      </c>
      <c r="C51" t="s">
        <v>9</v>
      </c>
      <c r="D51" s="3">
        <v>21.38</v>
      </c>
      <c r="E51" s="1">
        <v>108.43</v>
      </c>
      <c r="F51">
        <v>0</v>
      </c>
      <c r="G51" t="s">
        <v>10</v>
      </c>
      <c r="H51">
        <v>0</v>
      </c>
      <c r="I51">
        <v>240.79640465217901</v>
      </c>
      <c r="J51" s="80">
        <v>2016</v>
      </c>
      <c r="K51" t="s">
        <v>11</v>
      </c>
      <c r="L51">
        <v>160</v>
      </c>
      <c r="M51">
        <v>18.7913915</v>
      </c>
      <c r="N51">
        <v>5</v>
      </c>
      <c r="O51" t="s">
        <v>22</v>
      </c>
      <c r="P51">
        <v>92.7</v>
      </c>
      <c r="Q51" t="s">
        <v>13</v>
      </c>
      <c r="R51" t="s">
        <v>14</v>
      </c>
      <c r="S51" t="s">
        <v>16</v>
      </c>
      <c r="T51" s="79">
        <v>0</v>
      </c>
      <c r="U51" s="79">
        <v>2</v>
      </c>
      <c r="V51" s="79">
        <v>1</v>
      </c>
      <c r="W51" s="79">
        <v>2</v>
      </c>
      <c r="X51">
        <v>0.64629065600000002</v>
      </c>
      <c r="Y51" t="s">
        <v>735</v>
      </c>
      <c r="Z51" t="s">
        <v>620</v>
      </c>
      <c r="AA51">
        <v>1</v>
      </c>
      <c r="AB51">
        <v>12852</v>
      </c>
      <c r="AE51" t="s">
        <v>532</v>
      </c>
      <c r="AF51">
        <v>12852</v>
      </c>
      <c r="AG51">
        <v>5.0000000000000001E-3</v>
      </c>
      <c r="AH51">
        <v>64.260000000000005</v>
      </c>
      <c r="AI51">
        <v>12787.74</v>
      </c>
      <c r="AJ51">
        <v>5.0000000000000001E-3</v>
      </c>
      <c r="AK51">
        <v>64.260000000000005</v>
      </c>
      <c r="AL51">
        <v>12787.74</v>
      </c>
      <c r="AM51">
        <v>1302.6265564077671</v>
      </c>
      <c r="AN51">
        <v>259222.68472514561</v>
      </c>
      <c r="AO51">
        <v>0.84187537166379678</v>
      </c>
      <c r="AP51">
        <v>167.53319896109554</v>
      </c>
      <c r="AQ51">
        <v>0.13341858489683281</v>
      </c>
    </row>
    <row r="52" spans="1:43" x14ac:dyDescent="0.35">
      <c r="A52">
        <v>51</v>
      </c>
      <c r="B52">
        <v>5</v>
      </c>
      <c r="C52" t="s">
        <v>9</v>
      </c>
      <c r="D52" s="3">
        <v>21.51</v>
      </c>
      <c r="E52" s="1">
        <v>108.35</v>
      </c>
      <c r="F52">
        <v>0</v>
      </c>
      <c r="G52" t="s">
        <v>10</v>
      </c>
      <c r="H52">
        <v>0</v>
      </c>
      <c r="I52">
        <v>220.00973045586801</v>
      </c>
      <c r="J52" s="80">
        <v>2016</v>
      </c>
      <c r="K52" t="s">
        <v>11</v>
      </c>
      <c r="L52">
        <v>160</v>
      </c>
      <c r="M52">
        <v>18.7913915</v>
      </c>
      <c r="N52">
        <v>5</v>
      </c>
      <c r="O52" t="s">
        <v>22</v>
      </c>
      <c r="P52">
        <v>92.7</v>
      </c>
      <c r="Q52" t="s">
        <v>13</v>
      </c>
      <c r="R52" t="s">
        <v>14</v>
      </c>
      <c r="S52" t="s">
        <v>16</v>
      </c>
      <c r="T52" s="79">
        <v>0</v>
      </c>
      <c r="U52" s="79">
        <v>2</v>
      </c>
      <c r="V52" s="79">
        <v>1</v>
      </c>
      <c r="W52" s="79">
        <v>2</v>
      </c>
      <c r="X52">
        <v>0.64629065600000002</v>
      </c>
      <c r="Y52" t="s">
        <v>735</v>
      </c>
      <c r="Z52" t="s">
        <v>620</v>
      </c>
      <c r="AA52">
        <v>1</v>
      </c>
      <c r="AB52">
        <v>116</v>
      </c>
      <c r="AE52" t="s">
        <v>532</v>
      </c>
      <c r="AF52">
        <v>116</v>
      </c>
      <c r="AG52">
        <v>5.0000000000000001E-3</v>
      </c>
      <c r="AH52">
        <v>0.57999999999999996</v>
      </c>
      <c r="AI52">
        <v>115.42</v>
      </c>
      <c r="AJ52">
        <v>5.0000000000000001E-3</v>
      </c>
      <c r="AK52">
        <v>0.57999999999999996</v>
      </c>
      <c r="AL52">
        <v>115.42</v>
      </c>
      <c r="AM52">
        <v>11.757289180151025</v>
      </c>
      <c r="AN52">
        <v>2339.7005468500538</v>
      </c>
      <c r="AO52">
        <v>7.5986261370215085E-3</v>
      </c>
      <c r="AP52">
        <v>1.51212660126728</v>
      </c>
      <c r="AQ52">
        <v>0.13341858489683281</v>
      </c>
    </row>
    <row r="53" spans="1:43" x14ac:dyDescent="0.35">
      <c r="A53">
        <v>52</v>
      </c>
      <c r="B53">
        <v>5</v>
      </c>
      <c r="C53" t="s">
        <v>9</v>
      </c>
      <c r="D53" s="3">
        <v>21.42</v>
      </c>
      <c r="E53" s="1">
        <v>108.41</v>
      </c>
      <c r="F53">
        <v>0</v>
      </c>
      <c r="G53" t="s">
        <v>49</v>
      </c>
      <c r="H53">
        <v>0</v>
      </c>
      <c r="I53">
        <v>234.44682105692999</v>
      </c>
      <c r="J53" s="80">
        <v>2016</v>
      </c>
      <c r="K53" t="s">
        <v>11</v>
      </c>
      <c r="L53">
        <v>160</v>
      </c>
      <c r="M53">
        <v>18.7913915</v>
      </c>
      <c r="N53">
        <v>5</v>
      </c>
      <c r="O53" t="s">
        <v>22</v>
      </c>
      <c r="P53">
        <v>92.7</v>
      </c>
      <c r="Q53" t="s">
        <v>13</v>
      </c>
      <c r="R53" t="s">
        <v>14</v>
      </c>
      <c r="S53" t="s">
        <v>16</v>
      </c>
      <c r="T53" s="79">
        <v>0</v>
      </c>
      <c r="U53" s="79">
        <v>2</v>
      </c>
      <c r="V53" s="79">
        <v>1</v>
      </c>
      <c r="W53" s="79">
        <v>2</v>
      </c>
      <c r="X53">
        <v>0.828872002</v>
      </c>
      <c r="Y53" t="s">
        <v>794</v>
      </c>
      <c r="Z53" t="s">
        <v>621</v>
      </c>
      <c r="AA53">
        <v>1</v>
      </c>
      <c r="AB53">
        <v>70</v>
      </c>
      <c r="AE53" t="s">
        <v>532</v>
      </c>
      <c r="AF53">
        <v>70</v>
      </c>
      <c r="AG53">
        <v>5.0000000000000001E-3</v>
      </c>
      <c r="AH53">
        <v>0.35000000000000003</v>
      </c>
      <c r="AI53">
        <v>69.650000000000006</v>
      </c>
      <c r="AJ53">
        <v>5.0000000000000001E-3</v>
      </c>
      <c r="AK53">
        <v>0.35000000000000003</v>
      </c>
      <c r="AL53">
        <v>69.650000000000006</v>
      </c>
      <c r="AM53">
        <v>7.0949158845738953</v>
      </c>
      <c r="AN53">
        <v>1411.8882610302051</v>
      </c>
      <c r="AO53">
        <v>5.8807771332683653E-3</v>
      </c>
      <c r="AP53">
        <v>1.1702746495204046</v>
      </c>
      <c r="AQ53">
        <v>0.55269999999999997</v>
      </c>
    </row>
    <row r="54" spans="1:43" x14ac:dyDescent="0.35">
      <c r="A54">
        <v>53</v>
      </c>
      <c r="B54">
        <v>5</v>
      </c>
      <c r="C54" t="s">
        <v>9</v>
      </c>
      <c r="D54" s="3">
        <v>21.42</v>
      </c>
      <c r="E54" s="1">
        <v>108.41</v>
      </c>
      <c r="F54">
        <v>0.02</v>
      </c>
      <c r="G54" t="s">
        <v>49</v>
      </c>
      <c r="H54">
        <v>0</v>
      </c>
      <c r="I54">
        <v>234.44682105692999</v>
      </c>
      <c r="J54" s="80">
        <v>2016</v>
      </c>
      <c r="K54" t="s">
        <v>11</v>
      </c>
      <c r="L54">
        <v>360</v>
      </c>
      <c r="M54">
        <v>44.316764409999998</v>
      </c>
      <c r="N54">
        <v>4.8</v>
      </c>
      <c r="O54" t="s">
        <v>22</v>
      </c>
      <c r="P54">
        <v>92.7</v>
      </c>
      <c r="Q54" t="s">
        <v>13</v>
      </c>
      <c r="R54" t="s">
        <v>14</v>
      </c>
      <c r="S54" t="s">
        <v>16</v>
      </c>
      <c r="T54" s="79">
        <v>0</v>
      </c>
      <c r="U54" s="79">
        <v>2</v>
      </c>
      <c r="V54" s="79">
        <v>1</v>
      </c>
      <c r="W54" s="79">
        <v>2</v>
      </c>
      <c r="X54">
        <v>0.828872002</v>
      </c>
      <c r="Y54" t="s">
        <v>794</v>
      </c>
      <c r="Z54" t="s">
        <v>621</v>
      </c>
      <c r="AA54">
        <v>1</v>
      </c>
      <c r="AB54">
        <v>1298</v>
      </c>
      <c r="AE54" t="s">
        <v>532</v>
      </c>
      <c r="AF54">
        <v>1298</v>
      </c>
      <c r="AG54">
        <v>5.0000000000000001E-3</v>
      </c>
      <c r="AH54">
        <v>6.49</v>
      </c>
      <c r="AI54">
        <v>1291.51</v>
      </c>
      <c r="AJ54">
        <v>5.0000000000000001E-3</v>
      </c>
      <c r="AK54">
        <v>6.49</v>
      </c>
      <c r="AL54">
        <v>1291.51</v>
      </c>
      <c r="AM54">
        <v>310.26515751984897</v>
      </c>
      <c r="AN54">
        <v>61742.766346449935</v>
      </c>
      <c r="AO54">
        <v>0.25717010226432258</v>
      </c>
      <c r="AP54">
        <v>51.176850350600184</v>
      </c>
      <c r="AQ54">
        <v>0.55269999999999997</v>
      </c>
    </row>
    <row r="55" spans="1:43" x14ac:dyDescent="0.35">
      <c r="A55">
        <v>54</v>
      </c>
      <c r="B55">
        <v>5</v>
      </c>
      <c r="C55" t="s">
        <v>9</v>
      </c>
      <c r="D55" s="3">
        <v>21.44</v>
      </c>
      <c r="E55" s="1">
        <v>108.35</v>
      </c>
      <c r="F55">
        <v>0</v>
      </c>
      <c r="G55" t="s">
        <v>49</v>
      </c>
      <c r="H55">
        <v>0</v>
      </c>
      <c r="I55">
        <v>225.750670769355</v>
      </c>
      <c r="J55" s="80">
        <v>2016</v>
      </c>
      <c r="K55" t="s">
        <v>11</v>
      </c>
      <c r="L55">
        <v>160</v>
      </c>
      <c r="M55">
        <v>18.7913915</v>
      </c>
      <c r="N55">
        <v>5</v>
      </c>
      <c r="O55" t="s">
        <v>22</v>
      </c>
      <c r="P55">
        <v>92.7</v>
      </c>
      <c r="Q55" t="s">
        <v>13</v>
      </c>
      <c r="R55" t="s">
        <v>14</v>
      </c>
      <c r="S55" t="s">
        <v>16</v>
      </c>
      <c r="T55" s="79">
        <v>0</v>
      </c>
      <c r="U55" s="79">
        <v>2</v>
      </c>
      <c r="V55" s="79">
        <v>1</v>
      </c>
      <c r="W55" s="79">
        <v>2</v>
      </c>
      <c r="X55">
        <v>0.828872002</v>
      </c>
      <c r="Y55" t="s">
        <v>794</v>
      </c>
      <c r="Z55" t="s">
        <v>621</v>
      </c>
      <c r="AA55">
        <v>1</v>
      </c>
      <c r="AB55">
        <v>80</v>
      </c>
      <c r="AE55" t="s">
        <v>532</v>
      </c>
      <c r="AF55">
        <v>80</v>
      </c>
      <c r="AG55">
        <v>5.0000000000000001E-3</v>
      </c>
      <c r="AH55">
        <v>0.4</v>
      </c>
      <c r="AI55">
        <v>79.599999999999994</v>
      </c>
      <c r="AJ55">
        <v>5.0000000000000001E-3</v>
      </c>
      <c r="AK55">
        <v>0.4</v>
      </c>
      <c r="AL55">
        <v>79.599999999999994</v>
      </c>
      <c r="AM55">
        <v>8.1084752966558789</v>
      </c>
      <c r="AN55">
        <v>1613.58658403452</v>
      </c>
      <c r="AO55">
        <v>6.7208881523067024E-3</v>
      </c>
      <c r="AP55">
        <v>1.3374567423090338</v>
      </c>
      <c r="AQ55">
        <v>0.55269999999999997</v>
      </c>
    </row>
    <row r="56" spans="1:43" x14ac:dyDescent="0.35">
      <c r="A56">
        <v>55</v>
      </c>
      <c r="B56">
        <v>5</v>
      </c>
      <c r="C56" t="s">
        <v>9</v>
      </c>
      <c r="D56" s="3">
        <v>21.44</v>
      </c>
      <c r="E56" s="1">
        <v>108.35</v>
      </c>
      <c r="F56">
        <v>0.01</v>
      </c>
      <c r="G56" t="s">
        <v>49</v>
      </c>
      <c r="H56">
        <v>0</v>
      </c>
      <c r="I56">
        <v>225.750670769355</v>
      </c>
      <c r="J56" s="80">
        <v>2016</v>
      </c>
      <c r="K56" t="s">
        <v>11</v>
      </c>
      <c r="L56">
        <v>360</v>
      </c>
      <c r="M56">
        <v>44.316764409999998</v>
      </c>
      <c r="N56">
        <v>4.8</v>
      </c>
      <c r="O56" t="s">
        <v>22</v>
      </c>
      <c r="P56">
        <v>92.7</v>
      </c>
      <c r="Q56" t="s">
        <v>13</v>
      </c>
      <c r="R56" t="s">
        <v>14</v>
      </c>
      <c r="S56" t="s">
        <v>16</v>
      </c>
      <c r="T56" s="79">
        <v>0</v>
      </c>
      <c r="U56" s="79">
        <v>2</v>
      </c>
      <c r="V56" s="79">
        <v>1</v>
      </c>
      <c r="W56" s="79">
        <v>2</v>
      </c>
      <c r="X56">
        <v>0.828872002</v>
      </c>
      <c r="Y56" t="s">
        <v>794</v>
      </c>
      <c r="Z56" t="s">
        <v>621</v>
      </c>
      <c r="AA56">
        <v>1</v>
      </c>
      <c r="AB56">
        <v>6168</v>
      </c>
      <c r="AE56" t="s">
        <v>532</v>
      </c>
      <c r="AF56">
        <v>6168</v>
      </c>
      <c r="AG56">
        <v>5.0000000000000001E-3</v>
      </c>
      <c r="AH56">
        <v>30.84</v>
      </c>
      <c r="AI56">
        <v>6137.16</v>
      </c>
      <c r="AJ56">
        <v>5.0000000000000001E-3</v>
      </c>
      <c r="AK56">
        <v>30.84</v>
      </c>
      <c r="AL56">
        <v>6137.16</v>
      </c>
      <c r="AM56">
        <v>1474.3570813423946</v>
      </c>
      <c r="AN56">
        <v>293397.05918713659</v>
      </c>
      <c r="AO56">
        <v>1.2220533056751475</v>
      </c>
      <c r="AP56">
        <v>243.18860782935437</v>
      </c>
      <c r="AQ56">
        <v>0.55269999999999997</v>
      </c>
    </row>
    <row r="57" spans="1:43" x14ac:dyDescent="0.35">
      <c r="A57">
        <v>56</v>
      </c>
      <c r="B57">
        <v>5</v>
      </c>
      <c r="C57" t="s">
        <v>9</v>
      </c>
      <c r="D57" s="3">
        <v>21.48</v>
      </c>
      <c r="E57" s="1">
        <v>108.35</v>
      </c>
      <c r="F57">
        <v>0.01</v>
      </c>
      <c r="G57" t="s">
        <v>49</v>
      </c>
      <c r="H57">
        <v>0</v>
      </c>
      <c r="I57">
        <v>222.56172018689</v>
      </c>
      <c r="J57" s="80">
        <v>2016</v>
      </c>
      <c r="K57" t="s">
        <v>11</v>
      </c>
      <c r="L57">
        <v>360</v>
      </c>
      <c r="M57">
        <v>44.316764409999998</v>
      </c>
      <c r="N57">
        <v>4.8</v>
      </c>
      <c r="O57" t="s">
        <v>22</v>
      </c>
      <c r="P57">
        <v>92.7</v>
      </c>
      <c r="Q57" t="s">
        <v>13</v>
      </c>
      <c r="R57" t="s">
        <v>14</v>
      </c>
      <c r="S57" t="s">
        <v>16</v>
      </c>
      <c r="T57" s="79">
        <v>0</v>
      </c>
      <c r="U57" s="79">
        <v>2</v>
      </c>
      <c r="V57" s="79">
        <v>1</v>
      </c>
      <c r="W57" s="79">
        <v>2</v>
      </c>
      <c r="X57">
        <v>0.828872002</v>
      </c>
      <c r="Y57" t="s">
        <v>794</v>
      </c>
      <c r="Z57" t="s">
        <v>621</v>
      </c>
      <c r="AA57">
        <v>1</v>
      </c>
      <c r="AB57">
        <v>20</v>
      </c>
      <c r="AE57" t="s">
        <v>532</v>
      </c>
      <c r="AF57">
        <v>20</v>
      </c>
      <c r="AG57">
        <v>5.0000000000000001E-3</v>
      </c>
      <c r="AH57">
        <v>0.1</v>
      </c>
      <c r="AI57">
        <v>19.899999999999999</v>
      </c>
      <c r="AJ57">
        <v>5.0000000000000001E-3</v>
      </c>
      <c r="AK57">
        <v>0.1</v>
      </c>
      <c r="AL57">
        <v>19.899999999999999</v>
      </c>
      <c r="AM57">
        <v>4.780664984897518</v>
      </c>
      <c r="AN57">
        <v>951.35233199460617</v>
      </c>
      <c r="AO57">
        <v>3.9625593569233052E-3</v>
      </c>
      <c r="AP57">
        <v>0.78854931202773793</v>
      </c>
      <c r="AQ57">
        <v>0.55269999999999997</v>
      </c>
    </row>
    <row r="58" spans="1:43" x14ac:dyDescent="0.35">
      <c r="A58">
        <v>57</v>
      </c>
      <c r="B58">
        <v>5</v>
      </c>
      <c r="C58" t="s">
        <v>9</v>
      </c>
      <c r="D58" s="3">
        <v>21.48</v>
      </c>
      <c r="E58" s="1">
        <v>108.35</v>
      </c>
      <c r="F58">
        <v>0</v>
      </c>
      <c r="G58" t="s">
        <v>49</v>
      </c>
      <c r="H58">
        <v>0</v>
      </c>
      <c r="I58">
        <v>222.56172018689</v>
      </c>
      <c r="J58" s="80">
        <v>2016</v>
      </c>
      <c r="K58" t="s">
        <v>11</v>
      </c>
      <c r="L58">
        <v>160</v>
      </c>
      <c r="M58">
        <v>18.7913915</v>
      </c>
      <c r="N58">
        <v>5</v>
      </c>
      <c r="O58" t="s">
        <v>22</v>
      </c>
      <c r="P58">
        <v>92.7</v>
      </c>
      <c r="Q58" t="s">
        <v>13</v>
      </c>
      <c r="R58" t="s">
        <v>14</v>
      </c>
      <c r="S58" t="s">
        <v>16</v>
      </c>
      <c r="T58" s="79">
        <v>0</v>
      </c>
      <c r="U58" s="79">
        <v>2</v>
      </c>
      <c r="V58" s="79">
        <v>1</v>
      </c>
      <c r="W58" s="79">
        <v>2</v>
      </c>
      <c r="X58">
        <v>0.828872002</v>
      </c>
      <c r="Y58" t="s">
        <v>794</v>
      </c>
      <c r="Z58" t="s">
        <v>621</v>
      </c>
      <c r="AA58">
        <v>1</v>
      </c>
      <c r="AB58">
        <v>35</v>
      </c>
      <c r="AE58" t="s">
        <v>532</v>
      </c>
      <c r="AF58">
        <v>35</v>
      </c>
      <c r="AG58">
        <v>5.0000000000000001E-3</v>
      </c>
      <c r="AH58">
        <v>0.17500000000000002</v>
      </c>
      <c r="AI58">
        <v>34.825000000000003</v>
      </c>
      <c r="AJ58">
        <v>5.0000000000000001E-3</v>
      </c>
      <c r="AK58">
        <v>0.17500000000000002</v>
      </c>
      <c r="AL58">
        <v>34.825000000000003</v>
      </c>
      <c r="AM58">
        <v>3.5474579422869477</v>
      </c>
      <c r="AN58">
        <v>705.94413051510253</v>
      </c>
      <c r="AO58">
        <v>2.9403885666341827E-3</v>
      </c>
      <c r="AP58">
        <v>0.5851373247602023</v>
      </c>
      <c r="AQ58">
        <v>0.55269999999999997</v>
      </c>
    </row>
    <row r="59" spans="1:43" x14ac:dyDescent="0.35">
      <c r="A59">
        <v>58</v>
      </c>
      <c r="B59">
        <v>5</v>
      </c>
      <c r="C59" t="s">
        <v>9</v>
      </c>
      <c r="D59" s="3">
        <v>21.49</v>
      </c>
      <c r="E59" s="1">
        <v>108.29</v>
      </c>
      <c r="F59">
        <v>0.02</v>
      </c>
      <c r="G59" t="s">
        <v>49</v>
      </c>
      <c r="H59">
        <v>0</v>
      </c>
      <c r="I59">
        <v>216.289333523826</v>
      </c>
      <c r="J59" s="80">
        <v>2016</v>
      </c>
      <c r="K59" t="s">
        <v>11</v>
      </c>
      <c r="L59">
        <v>160</v>
      </c>
      <c r="M59">
        <v>18.7913915</v>
      </c>
      <c r="N59">
        <v>5</v>
      </c>
      <c r="O59" t="s">
        <v>22</v>
      </c>
      <c r="P59">
        <v>92.7</v>
      </c>
      <c r="Q59" t="s">
        <v>13</v>
      </c>
      <c r="R59" t="s">
        <v>14</v>
      </c>
      <c r="S59" t="s">
        <v>16</v>
      </c>
      <c r="T59" s="79">
        <v>0</v>
      </c>
      <c r="U59" s="79">
        <v>2</v>
      </c>
      <c r="V59" s="79">
        <v>1</v>
      </c>
      <c r="W59" s="79">
        <v>2</v>
      </c>
      <c r="X59">
        <v>0.828872002</v>
      </c>
      <c r="Y59" t="s">
        <v>794</v>
      </c>
      <c r="Z59" t="s">
        <v>621</v>
      </c>
      <c r="AA59">
        <v>1</v>
      </c>
      <c r="AB59">
        <v>60</v>
      </c>
      <c r="AE59" t="s">
        <v>532</v>
      </c>
      <c r="AF59">
        <v>60</v>
      </c>
      <c r="AG59">
        <v>5.0000000000000001E-3</v>
      </c>
      <c r="AH59">
        <v>0.3</v>
      </c>
      <c r="AI59">
        <v>59.7</v>
      </c>
      <c r="AJ59">
        <v>5.0000000000000001E-3</v>
      </c>
      <c r="AK59">
        <v>0.3</v>
      </c>
      <c r="AL59">
        <v>59.7</v>
      </c>
      <c r="AM59">
        <v>6.0813564724919091</v>
      </c>
      <c r="AN59">
        <v>1210.1899380258897</v>
      </c>
      <c r="AO59">
        <v>5.0406661142300265E-3</v>
      </c>
      <c r="AP59">
        <v>1.003092556731775</v>
      </c>
      <c r="AQ59">
        <v>0.55269999999999997</v>
      </c>
    </row>
    <row r="60" spans="1:43" x14ac:dyDescent="0.35">
      <c r="A60">
        <v>59</v>
      </c>
      <c r="B60">
        <v>5</v>
      </c>
      <c r="C60" t="s">
        <v>9</v>
      </c>
      <c r="D60" s="3">
        <v>21.49</v>
      </c>
      <c r="E60" s="1">
        <v>108.29</v>
      </c>
      <c r="F60">
        <v>0.01</v>
      </c>
      <c r="G60" t="s">
        <v>49</v>
      </c>
      <c r="H60">
        <v>0</v>
      </c>
      <c r="I60">
        <v>216.289333523826</v>
      </c>
      <c r="J60" s="80">
        <v>2016</v>
      </c>
      <c r="K60" t="s">
        <v>11</v>
      </c>
      <c r="L60">
        <v>360</v>
      </c>
      <c r="M60">
        <v>44.316764409999998</v>
      </c>
      <c r="N60">
        <v>4.8</v>
      </c>
      <c r="O60" t="s">
        <v>22</v>
      </c>
      <c r="P60">
        <v>92.7</v>
      </c>
      <c r="Q60" t="s">
        <v>13</v>
      </c>
      <c r="R60" t="s">
        <v>14</v>
      </c>
      <c r="S60" t="s">
        <v>16</v>
      </c>
      <c r="T60" s="79">
        <v>0</v>
      </c>
      <c r="U60" s="79">
        <v>2</v>
      </c>
      <c r="V60" s="79">
        <v>1</v>
      </c>
      <c r="W60" s="79">
        <v>2</v>
      </c>
      <c r="X60">
        <v>0.828872002</v>
      </c>
      <c r="Y60" t="s">
        <v>794</v>
      </c>
      <c r="Z60" t="s">
        <v>621</v>
      </c>
      <c r="AA60">
        <v>1</v>
      </c>
      <c r="AB60">
        <v>598</v>
      </c>
      <c r="AE60" t="s">
        <v>532</v>
      </c>
      <c r="AF60">
        <v>598</v>
      </c>
      <c r="AG60">
        <v>5.0000000000000001E-3</v>
      </c>
      <c r="AH60">
        <v>2.99</v>
      </c>
      <c r="AI60">
        <v>595.01</v>
      </c>
      <c r="AJ60">
        <v>5.0000000000000001E-3</v>
      </c>
      <c r="AK60">
        <v>2.99</v>
      </c>
      <c r="AL60">
        <v>595.01</v>
      </c>
      <c r="AM60">
        <v>142.94188304843581</v>
      </c>
      <c r="AN60">
        <v>28445.434726638723</v>
      </c>
      <c r="AO60">
        <v>0.11848052477200685</v>
      </c>
      <c r="AP60">
        <v>23.57762442962936</v>
      </c>
      <c r="AQ60">
        <v>0.55269999999999997</v>
      </c>
    </row>
    <row r="61" spans="1:43" x14ac:dyDescent="0.35">
      <c r="A61">
        <v>60</v>
      </c>
      <c r="B61">
        <v>5</v>
      </c>
      <c r="C61" t="s">
        <v>9</v>
      </c>
      <c r="D61" s="3">
        <v>21.5</v>
      </c>
      <c r="E61" s="1">
        <v>108.36</v>
      </c>
      <c r="F61">
        <v>0.16</v>
      </c>
      <c r="G61" t="s">
        <v>49</v>
      </c>
      <c r="H61">
        <v>0</v>
      </c>
      <c r="I61">
        <v>221.82462829928801</v>
      </c>
      <c r="J61" s="80">
        <v>2016</v>
      </c>
      <c r="K61" t="s">
        <v>11</v>
      </c>
      <c r="L61">
        <v>360</v>
      </c>
      <c r="M61">
        <v>44.316764409999998</v>
      </c>
      <c r="N61">
        <v>4.8</v>
      </c>
      <c r="O61" t="s">
        <v>22</v>
      </c>
      <c r="P61">
        <v>92.7</v>
      </c>
      <c r="Q61" t="s">
        <v>13</v>
      </c>
      <c r="R61" t="s">
        <v>14</v>
      </c>
      <c r="S61" t="s">
        <v>16</v>
      </c>
      <c r="T61" s="79">
        <v>0</v>
      </c>
      <c r="U61" s="79">
        <v>2</v>
      </c>
      <c r="V61" s="79">
        <v>1</v>
      </c>
      <c r="W61" s="79">
        <v>2</v>
      </c>
      <c r="X61">
        <v>0.828872002</v>
      </c>
      <c r="Y61" t="s">
        <v>794</v>
      </c>
      <c r="Z61" t="s">
        <v>621</v>
      </c>
      <c r="AA61">
        <v>1</v>
      </c>
      <c r="AB61">
        <v>1443</v>
      </c>
      <c r="AE61" t="s">
        <v>532</v>
      </c>
      <c r="AF61">
        <v>1443</v>
      </c>
      <c r="AG61">
        <v>5.0000000000000001E-3</v>
      </c>
      <c r="AH61">
        <v>7.2149999999999999</v>
      </c>
      <c r="AI61">
        <v>1435.7850000000001</v>
      </c>
      <c r="AJ61">
        <v>5.0000000000000001E-3</v>
      </c>
      <c r="AK61">
        <v>7.2149999999999999</v>
      </c>
      <c r="AL61">
        <v>1435.7850000000001</v>
      </c>
      <c r="AM61">
        <v>344.92497866035598</v>
      </c>
      <c r="AN61">
        <v>68640.070753410837</v>
      </c>
      <c r="AO61">
        <v>0.28589865760201655</v>
      </c>
      <c r="AP61">
        <v>56.89383286280129</v>
      </c>
      <c r="AQ61">
        <v>0.55269999999999997</v>
      </c>
    </row>
    <row r="62" spans="1:43" x14ac:dyDescent="0.35">
      <c r="A62">
        <v>61</v>
      </c>
      <c r="B62">
        <v>5</v>
      </c>
      <c r="C62" t="s">
        <v>9</v>
      </c>
      <c r="D62" s="3">
        <v>21.51</v>
      </c>
      <c r="E62" s="1">
        <v>108.29</v>
      </c>
      <c r="F62">
        <v>0</v>
      </c>
      <c r="G62" t="s">
        <v>49</v>
      </c>
      <c r="H62">
        <v>0</v>
      </c>
      <c r="I62">
        <v>214.72416813624801</v>
      </c>
      <c r="J62" s="80">
        <v>2016</v>
      </c>
      <c r="K62" t="s">
        <v>11</v>
      </c>
      <c r="L62">
        <v>160</v>
      </c>
      <c r="M62">
        <v>18.7913915</v>
      </c>
      <c r="N62">
        <v>5</v>
      </c>
      <c r="O62" t="s">
        <v>22</v>
      </c>
      <c r="P62">
        <v>92.7</v>
      </c>
      <c r="Q62" t="s">
        <v>13</v>
      </c>
      <c r="R62" t="s">
        <v>14</v>
      </c>
      <c r="S62" t="s">
        <v>16</v>
      </c>
      <c r="T62" s="79">
        <v>0</v>
      </c>
      <c r="U62" s="79">
        <v>2</v>
      </c>
      <c r="V62" s="79">
        <v>1</v>
      </c>
      <c r="W62" s="79">
        <v>2</v>
      </c>
      <c r="X62">
        <v>0.828872002</v>
      </c>
      <c r="Y62" t="s">
        <v>794</v>
      </c>
      <c r="Z62" t="s">
        <v>621</v>
      </c>
      <c r="AA62">
        <v>1</v>
      </c>
      <c r="AB62">
        <v>20</v>
      </c>
      <c r="AE62" t="s">
        <v>532</v>
      </c>
      <c r="AF62">
        <v>20</v>
      </c>
      <c r="AG62">
        <v>5.0000000000000001E-3</v>
      </c>
      <c r="AH62">
        <v>0.1</v>
      </c>
      <c r="AI62">
        <v>19.899999999999999</v>
      </c>
      <c r="AJ62">
        <v>5.0000000000000001E-3</v>
      </c>
      <c r="AK62">
        <v>0.1</v>
      </c>
      <c r="AL62">
        <v>19.899999999999999</v>
      </c>
      <c r="AM62">
        <v>2.0271188241639697</v>
      </c>
      <c r="AN62">
        <v>403.39664600863</v>
      </c>
      <c r="AO62">
        <v>1.6802220380766756E-3</v>
      </c>
      <c r="AP62">
        <v>0.33436418557725844</v>
      </c>
      <c r="AQ62">
        <v>0.55269999999999997</v>
      </c>
    </row>
    <row r="63" spans="1:43" x14ac:dyDescent="0.35">
      <c r="A63">
        <v>62</v>
      </c>
      <c r="B63">
        <v>5</v>
      </c>
      <c r="C63" t="s">
        <v>9</v>
      </c>
      <c r="D63" s="3">
        <v>21.51</v>
      </c>
      <c r="E63" s="1">
        <v>108.29</v>
      </c>
      <c r="F63">
        <v>0.01</v>
      </c>
      <c r="G63" t="s">
        <v>49</v>
      </c>
      <c r="H63">
        <v>0</v>
      </c>
      <c r="I63">
        <v>214.72416813624801</v>
      </c>
      <c r="J63" s="80">
        <v>2016</v>
      </c>
      <c r="K63" t="s">
        <v>11</v>
      </c>
      <c r="L63">
        <v>360</v>
      </c>
      <c r="M63">
        <v>44.316764409999998</v>
      </c>
      <c r="N63">
        <v>4.8</v>
      </c>
      <c r="O63" t="s">
        <v>22</v>
      </c>
      <c r="P63">
        <v>92.7</v>
      </c>
      <c r="Q63" t="s">
        <v>13</v>
      </c>
      <c r="R63" t="s">
        <v>14</v>
      </c>
      <c r="S63" t="s">
        <v>16</v>
      </c>
      <c r="T63" s="79">
        <v>0</v>
      </c>
      <c r="U63" s="79">
        <v>2</v>
      </c>
      <c r="V63" s="79">
        <v>1</v>
      </c>
      <c r="W63" s="79">
        <v>2</v>
      </c>
      <c r="X63">
        <v>0.828872002</v>
      </c>
      <c r="Y63" t="s">
        <v>794</v>
      </c>
      <c r="Z63" t="s">
        <v>621</v>
      </c>
      <c r="AA63">
        <v>1</v>
      </c>
      <c r="AB63">
        <v>306</v>
      </c>
      <c r="AE63" t="s">
        <v>532</v>
      </c>
      <c r="AF63">
        <v>306</v>
      </c>
      <c r="AG63">
        <v>5.0000000000000001E-3</v>
      </c>
      <c r="AH63">
        <v>1.53</v>
      </c>
      <c r="AI63">
        <v>304.47000000000003</v>
      </c>
      <c r="AJ63">
        <v>5.0000000000000001E-3</v>
      </c>
      <c r="AK63">
        <v>1.53</v>
      </c>
      <c r="AL63">
        <v>304.47000000000003</v>
      </c>
      <c r="AM63">
        <v>73.144174268932034</v>
      </c>
      <c r="AN63">
        <v>14555.690679517476</v>
      </c>
      <c r="AO63">
        <v>6.0627158160926585E-2</v>
      </c>
      <c r="AP63">
        <v>12.064804474024392</v>
      </c>
      <c r="AQ63">
        <v>0.55269999999999997</v>
      </c>
    </row>
    <row r="64" spans="1:43" x14ac:dyDescent="0.35">
      <c r="A64">
        <v>63</v>
      </c>
      <c r="B64">
        <v>5</v>
      </c>
      <c r="C64" t="s">
        <v>9</v>
      </c>
      <c r="D64" s="3">
        <v>21.53</v>
      </c>
      <c r="E64" s="1">
        <v>108.33</v>
      </c>
      <c r="F64">
        <v>0</v>
      </c>
      <c r="G64" t="s">
        <v>49</v>
      </c>
      <c r="H64">
        <v>0</v>
      </c>
      <c r="I64">
        <v>216.53272877263299</v>
      </c>
      <c r="J64" s="80">
        <v>2016</v>
      </c>
      <c r="K64" t="s">
        <v>11</v>
      </c>
      <c r="L64">
        <v>160</v>
      </c>
      <c r="M64">
        <v>18.7913915</v>
      </c>
      <c r="N64">
        <v>5</v>
      </c>
      <c r="O64" t="s">
        <v>22</v>
      </c>
      <c r="P64">
        <v>92.7</v>
      </c>
      <c r="Q64" t="s">
        <v>13</v>
      </c>
      <c r="R64" t="s">
        <v>14</v>
      </c>
      <c r="S64" t="s">
        <v>16</v>
      </c>
      <c r="T64" s="79">
        <v>0</v>
      </c>
      <c r="U64" s="79">
        <v>2</v>
      </c>
      <c r="V64" s="79">
        <v>1</v>
      </c>
      <c r="W64" s="79">
        <v>2</v>
      </c>
      <c r="X64">
        <v>0.828872002</v>
      </c>
      <c r="Y64" t="s">
        <v>794</v>
      </c>
      <c r="Z64" t="s">
        <v>621</v>
      </c>
      <c r="AA64">
        <v>1</v>
      </c>
      <c r="AB64">
        <v>15</v>
      </c>
      <c r="AE64" t="s">
        <v>532</v>
      </c>
      <c r="AF64">
        <v>15</v>
      </c>
      <c r="AG64">
        <v>5.0000000000000001E-3</v>
      </c>
      <c r="AH64">
        <v>7.4999999999999997E-2</v>
      </c>
      <c r="AI64">
        <v>14.925000000000001</v>
      </c>
      <c r="AJ64">
        <v>5.0000000000000001E-3</v>
      </c>
      <c r="AK64">
        <v>7.4999999999999997E-2</v>
      </c>
      <c r="AL64">
        <v>14.925000000000001</v>
      </c>
      <c r="AM64">
        <v>1.5203391181229773</v>
      </c>
      <c r="AN64">
        <v>302.54748450647241</v>
      </c>
      <c r="AO64">
        <v>1.2601665285575066E-3</v>
      </c>
      <c r="AP64">
        <v>0.25077313918294375</v>
      </c>
      <c r="AQ64">
        <v>0.55269999999999997</v>
      </c>
    </row>
    <row r="65" spans="1:43" x14ac:dyDescent="0.35">
      <c r="A65">
        <v>64</v>
      </c>
      <c r="B65">
        <v>5</v>
      </c>
      <c r="C65" t="s">
        <v>9</v>
      </c>
      <c r="D65" s="3">
        <v>21.53</v>
      </c>
      <c r="E65" s="1">
        <v>108.33</v>
      </c>
      <c r="F65">
        <v>0</v>
      </c>
      <c r="G65" t="s">
        <v>49</v>
      </c>
      <c r="H65">
        <v>0</v>
      </c>
      <c r="I65">
        <v>216.53272877263299</v>
      </c>
      <c r="J65" s="80">
        <v>2016</v>
      </c>
      <c r="K65" t="s">
        <v>11</v>
      </c>
      <c r="L65">
        <v>360</v>
      </c>
      <c r="M65">
        <v>44.316764409999998</v>
      </c>
      <c r="N65">
        <v>4.8</v>
      </c>
      <c r="O65" t="s">
        <v>22</v>
      </c>
      <c r="P65">
        <v>92.7</v>
      </c>
      <c r="Q65" t="s">
        <v>13</v>
      </c>
      <c r="R65" t="s">
        <v>14</v>
      </c>
      <c r="S65" t="s">
        <v>16</v>
      </c>
      <c r="T65" s="79">
        <v>0</v>
      </c>
      <c r="U65" s="79">
        <v>2</v>
      </c>
      <c r="V65" s="79">
        <v>1</v>
      </c>
      <c r="W65" s="79">
        <v>2</v>
      </c>
      <c r="X65">
        <v>0.828872002</v>
      </c>
      <c r="Y65" t="s">
        <v>794</v>
      </c>
      <c r="Z65" t="s">
        <v>621</v>
      </c>
      <c r="AA65">
        <v>1</v>
      </c>
      <c r="AB65">
        <v>3234</v>
      </c>
      <c r="AE65" t="s">
        <v>532</v>
      </c>
      <c r="AF65">
        <v>3234</v>
      </c>
      <c r="AG65">
        <v>5.0000000000000001E-3</v>
      </c>
      <c r="AH65">
        <v>16.170000000000002</v>
      </c>
      <c r="AI65">
        <v>3217.83</v>
      </c>
      <c r="AJ65">
        <v>5.0000000000000001E-3</v>
      </c>
      <c r="AK65">
        <v>16.170000000000002</v>
      </c>
      <c r="AL65">
        <v>3217.83</v>
      </c>
      <c r="AM65">
        <v>773.03352805792883</v>
      </c>
      <c r="AN65">
        <v>153833.67208352784</v>
      </c>
      <c r="AO65">
        <v>0.64074584801449863</v>
      </c>
      <c r="AP65">
        <v>127.50842375488523</v>
      </c>
      <c r="AQ65">
        <v>0.55269999999999997</v>
      </c>
    </row>
    <row r="66" spans="1:43" x14ac:dyDescent="0.35">
      <c r="A66">
        <v>65</v>
      </c>
      <c r="B66">
        <v>6</v>
      </c>
      <c r="C66" t="s">
        <v>9</v>
      </c>
      <c r="D66" s="3">
        <v>29.5</v>
      </c>
      <c r="E66" s="1">
        <v>121.51</v>
      </c>
      <c r="F66">
        <v>2.2999999999999998</v>
      </c>
      <c r="G66" t="s">
        <v>614</v>
      </c>
      <c r="H66">
        <v>0</v>
      </c>
      <c r="I66">
        <v>742.13695954624995</v>
      </c>
      <c r="J66" s="80">
        <v>2017</v>
      </c>
      <c r="K66" t="s">
        <v>11</v>
      </c>
      <c r="L66">
        <v>10</v>
      </c>
      <c r="M66">
        <v>0.99999999799999995</v>
      </c>
      <c r="N66">
        <v>8.25</v>
      </c>
      <c r="O66" t="s">
        <v>23</v>
      </c>
      <c r="P66">
        <v>95.5</v>
      </c>
      <c r="Q66" t="s">
        <v>13</v>
      </c>
      <c r="R66" t="s">
        <v>14</v>
      </c>
      <c r="S66" t="s">
        <v>16</v>
      </c>
      <c r="T66" s="79">
        <v>0</v>
      </c>
      <c r="U66" s="79">
        <v>5</v>
      </c>
      <c r="V66" s="79">
        <v>2.5</v>
      </c>
      <c r="W66" s="79">
        <v>5</v>
      </c>
      <c r="X66">
        <v>0.61037440899999995</v>
      </c>
      <c r="Z66" t="s">
        <v>619</v>
      </c>
      <c r="AA66">
        <v>3</v>
      </c>
      <c r="AB66">
        <v>417</v>
      </c>
      <c r="AC66">
        <v>88</v>
      </c>
      <c r="AD66" t="s">
        <v>519</v>
      </c>
      <c r="AE66" t="s">
        <v>532</v>
      </c>
      <c r="AF66">
        <v>417</v>
      </c>
      <c r="AG66" t="s">
        <v>671</v>
      </c>
      <c r="AH66" t="s">
        <v>1129</v>
      </c>
      <c r="AI66" t="s">
        <v>1130</v>
      </c>
      <c r="AJ66">
        <v>0.59524549999999998</v>
      </c>
      <c r="AK66">
        <v>248.21737349999998</v>
      </c>
      <c r="AL66">
        <v>168.78262650000002</v>
      </c>
      <c r="AM66">
        <v>259.91347958488507</v>
      </c>
      <c r="AN66">
        <v>176.73573420150234</v>
      </c>
      <c r="AO66">
        <v>0.15864453649275778</v>
      </c>
      <c r="AP66">
        <v>0.10787496931242307</v>
      </c>
      <c r="AQ66">
        <v>0.13341858489683281</v>
      </c>
    </row>
    <row r="67" spans="1:43" x14ac:dyDescent="0.35">
      <c r="A67">
        <v>66</v>
      </c>
      <c r="B67">
        <v>6</v>
      </c>
      <c r="C67" t="s">
        <v>9</v>
      </c>
      <c r="D67" s="3">
        <v>29.51</v>
      </c>
      <c r="E67" s="1">
        <v>121.5</v>
      </c>
      <c r="F67">
        <v>1.49</v>
      </c>
      <c r="G67" t="s">
        <v>614</v>
      </c>
      <c r="H67">
        <v>0</v>
      </c>
      <c r="I67">
        <v>738.26796898184296</v>
      </c>
      <c r="J67" s="80">
        <v>2017</v>
      </c>
      <c r="K67" t="s">
        <v>11</v>
      </c>
      <c r="L67">
        <v>10</v>
      </c>
      <c r="M67">
        <v>0.99999999799999995</v>
      </c>
      <c r="N67">
        <v>8.25</v>
      </c>
      <c r="O67" t="s">
        <v>23</v>
      </c>
      <c r="P67">
        <v>95.5</v>
      </c>
      <c r="Q67" t="s">
        <v>13</v>
      </c>
      <c r="R67" t="s">
        <v>14</v>
      </c>
      <c r="S67" t="s">
        <v>16</v>
      </c>
      <c r="T67" s="79">
        <v>0</v>
      </c>
      <c r="U67" s="79">
        <v>5</v>
      </c>
      <c r="V67" s="79">
        <v>2.5</v>
      </c>
      <c r="W67" s="79">
        <v>5</v>
      </c>
      <c r="X67">
        <v>0.61037440899999995</v>
      </c>
      <c r="Z67" t="s">
        <v>619</v>
      </c>
      <c r="AA67">
        <v>3</v>
      </c>
      <c r="AB67">
        <v>792</v>
      </c>
      <c r="AC67">
        <v>123.5</v>
      </c>
      <c r="AD67" t="s">
        <v>519</v>
      </c>
      <c r="AE67" t="s">
        <v>532</v>
      </c>
      <c r="AF67">
        <v>792</v>
      </c>
      <c r="AG67" t="s">
        <v>671</v>
      </c>
      <c r="AH67" t="s">
        <v>1129</v>
      </c>
      <c r="AI67" t="s">
        <v>1130</v>
      </c>
      <c r="AJ67">
        <v>0.59524549999999998</v>
      </c>
      <c r="AK67">
        <v>471.43443600000001</v>
      </c>
      <c r="AL67">
        <v>320.56556399999999</v>
      </c>
      <c r="AM67">
        <v>493.64862309647231</v>
      </c>
      <c r="AN67">
        <v>335.67074697263757</v>
      </c>
      <c r="AO67">
        <v>0.30131048657617299</v>
      </c>
      <c r="AP67">
        <v>0.20488483380201217</v>
      </c>
      <c r="AQ67">
        <v>0.13341858489683281</v>
      </c>
    </row>
    <row r="68" spans="1:43" x14ac:dyDescent="0.35">
      <c r="A68">
        <v>67</v>
      </c>
      <c r="B68">
        <v>6</v>
      </c>
      <c r="C68" t="s">
        <v>9</v>
      </c>
      <c r="D68" s="3">
        <v>29.51</v>
      </c>
      <c r="E68" s="1">
        <v>121.51</v>
      </c>
      <c r="F68">
        <v>0.66</v>
      </c>
      <c r="G68" t="s">
        <v>614</v>
      </c>
      <c r="H68">
        <v>0</v>
      </c>
      <c r="I68">
        <v>741.32784587397396</v>
      </c>
      <c r="J68" s="80">
        <v>2017</v>
      </c>
      <c r="K68" t="s">
        <v>11</v>
      </c>
      <c r="L68">
        <v>10</v>
      </c>
      <c r="M68">
        <v>0.99999999799999995</v>
      </c>
      <c r="N68">
        <v>8.25</v>
      </c>
      <c r="O68" t="s">
        <v>23</v>
      </c>
      <c r="P68">
        <v>95.5</v>
      </c>
      <c r="Q68" t="s">
        <v>13</v>
      </c>
      <c r="R68" t="s">
        <v>14</v>
      </c>
      <c r="S68" t="s">
        <v>16</v>
      </c>
      <c r="T68" s="79">
        <v>0</v>
      </c>
      <c r="U68" s="79">
        <v>5</v>
      </c>
      <c r="V68" s="79">
        <v>2.5</v>
      </c>
      <c r="W68" s="79">
        <v>5</v>
      </c>
      <c r="X68">
        <v>0.61037440899999995</v>
      </c>
      <c r="Z68" t="s">
        <v>619</v>
      </c>
      <c r="AA68">
        <v>3</v>
      </c>
      <c r="AB68">
        <v>990</v>
      </c>
      <c r="AC68">
        <v>123</v>
      </c>
      <c r="AD68" t="s">
        <v>519</v>
      </c>
      <c r="AE68" t="s">
        <v>532</v>
      </c>
      <c r="AF68">
        <v>990</v>
      </c>
      <c r="AG68" t="s">
        <v>671</v>
      </c>
      <c r="AH68" t="s">
        <v>1129</v>
      </c>
      <c r="AI68" t="s">
        <v>1130</v>
      </c>
      <c r="AJ68">
        <v>0.59524549999999998</v>
      </c>
      <c r="AK68">
        <v>589.29304500000001</v>
      </c>
      <c r="AL68">
        <v>400.70695499999999</v>
      </c>
      <c r="AM68">
        <v>617.06077887059041</v>
      </c>
      <c r="AN68">
        <v>419.58843371579695</v>
      </c>
      <c r="AO68">
        <v>0.37663810822021626</v>
      </c>
      <c r="AP68">
        <v>0.25610604225251521</v>
      </c>
      <c r="AQ68">
        <v>0.13341858489683281</v>
      </c>
    </row>
    <row r="69" spans="1:43" x14ac:dyDescent="0.35">
      <c r="A69">
        <v>68</v>
      </c>
      <c r="B69">
        <v>6</v>
      </c>
      <c r="C69" t="s">
        <v>9</v>
      </c>
      <c r="D69" s="3">
        <v>29.52</v>
      </c>
      <c r="E69" s="1">
        <v>121.5</v>
      </c>
      <c r="F69">
        <v>0.81</v>
      </c>
      <c r="G69" t="s">
        <v>614</v>
      </c>
      <c r="H69">
        <v>0</v>
      </c>
      <c r="I69">
        <v>736.93362449358995</v>
      </c>
      <c r="J69" s="80">
        <v>2017</v>
      </c>
      <c r="K69" t="s">
        <v>11</v>
      </c>
      <c r="L69">
        <v>10</v>
      </c>
      <c r="M69">
        <v>0.99999999799999995</v>
      </c>
      <c r="N69">
        <v>8.25</v>
      </c>
      <c r="O69" t="s">
        <v>23</v>
      </c>
      <c r="P69">
        <v>95.5</v>
      </c>
      <c r="Q69" t="s">
        <v>13</v>
      </c>
      <c r="R69" t="s">
        <v>14</v>
      </c>
      <c r="S69" t="s">
        <v>16</v>
      </c>
      <c r="T69" s="79">
        <v>0</v>
      </c>
      <c r="U69" s="79">
        <v>5</v>
      </c>
      <c r="V69" s="79">
        <v>2.5</v>
      </c>
      <c r="W69" s="79">
        <v>5</v>
      </c>
      <c r="X69">
        <v>0.61037440899999995</v>
      </c>
      <c r="Z69" t="s">
        <v>619</v>
      </c>
      <c r="AA69">
        <v>3</v>
      </c>
      <c r="AB69">
        <v>949</v>
      </c>
      <c r="AC69">
        <v>189</v>
      </c>
      <c r="AD69" t="s">
        <v>519</v>
      </c>
      <c r="AE69" t="s">
        <v>532</v>
      </c>
      <c r="AF69">
        <v>949</v>
      </c>
      <c r="AG69" t="s">
        <v>671</v>
      </c>
      <c r="AH69" t="s">
        <v>1129</v>
      </c>
      <c r="AI69" t="s">
        <v>1130</v>
      </c>
      <c r="AJ69">
        <v>0.59524549999999998</v>
      </c>
      <c r="AK69">
        <v>564.88797950000003</v>
      </c>
      <c r="AL69">
        <v>384.11202049999997</v>
      </c>
      <c r="AM69">
        <v>591.50573651332354</v>
      </c>
      <c r="AN69">
        <v>402.21153898615273</v>
      </c>
      <c r="AO69">
        <v>0.36103996434442953</v>
      </c>
      <c r="AP69">
        <v>0.24549963040165343</v>
      </c>
      <c r="AQ69">
        <v>0.13341858489683281</v>
      </c>
    </row>
    <row r="70" spans="1:43" x14ac:dyDescent="0.35">
      <c r="A70">
        <v>69</v>
      </c>
      <c r="B70">
        <v>6</v>
      </c>
      <c r="C70" t="s">
        <v>9</v>
      </c>
      <c r="D70" s="3">
        <v>29.53</v>
      </c>
      <c r="E70" s="1">
        <v>121.5</v>
      </c>
      <c r="F70">
        <v>0.14000000000000001</v>
      </c>
      <c r="G70" t="s">
        <v>614</v>
      </c>
      <c r="H70">
        <v>0</v>
      </c>
      <c r="I70">
        <v>736.02366204998202</v>
      </c>
      <c r="J70" s="80">
        <v>2017</v>
      </c>
      <c r="K70" t="s">
        <v>11</v>
      </c>
      <c r="L70">
        <v>10</v>
      </c>
      <c r="M70">
        <v>0.99999999799999995</v>
      </c>
      <c r="N70">
        <v>8.25</v>
      </c>
      <c r="O70" t="s">
        <v>23</v>
      </c>
      <c r="P70">
        <v>95.5</v>
      </c>
      <c r="Q70" t="s">
        <v>13</v>
      </c>
      <c r="R70" t="s">
        <v>14</v>
      </c>
      <c r="S70" t="s">
        <v>16</v>
      </c>
      <c r="T70" s="79">
        <v>0</v>
      </c>
      <c r="U70" s="79">
        <v>5</v>
      </c>
      <c r="V70" s="79">
        <v>2.5</v>
      </c>
      <c r="W70" s="79">
        <v>5</v>
      </c>
      <c r="X70">
        <v>0.61037440899999995</v>
      </c>
      <c r="Z70" t="s">
        <v>619</v>
      </c>
      <c r="AA70">
        <v>3</v>
      </c>
      <c r="AB70">
        <v>5561</v>
      </c>
      <c r="AC70">
        <v>298</v>
      </c>
      <c r="AD70" t="s">
        <v>519</v>
      </c>
      <c r="AE70" t="s">
        <v>532</v>
      </c>
      <c r="AF70">
        <v>5561</v>
      </c>
      <c r="AG70" t="s">
        <v>671</v>
      </c>
      <c r="AH70" t="s">
        <v>1129</v>
      </c>
      <c r="AI70" t="s">
        <v>1130</v>
      </c>
      <c r="AJ70">
        <v>0.59524549999999998</v>
      </c>
      <c r="AK70">
        <v>3310.1602254999998</v>
      </c>
      <c r="AL70">
        <v>2250.8397745000002</v>
      </c>
      <c r="AM70">
        <v>3466.1363548478312</v>
      </c>
      <c r="AN70">
        <v>2356.9002827207546</v>
      </c>
      <c r="AO70">
        <v>2.1156409291036593</v>
      </c>
      <c r="AP70">
        <v>1.4385916171376134</v>
      </c>
      <c r="AQ70">
        <v>0.13341858489683281</v>
      </c>
    </row>
    <row r="71" spans="1:43" x14ac:dyDescent="0.35">
      <c r="A71">
        <v>70</v>
      </c>
      <c r="B71">
        <v>7</v>
      </c>
      <c r="C71" t="s">
        <v>41</v>
      </c>
      <c r="D71" s="14">
        <v>-67.567499999999995</v>
      </c>
      <c r="E71" s="15">
        <v>-68.124167</v>
      </c>
      <c r="F71">
        <v>0</v>
      </c>
      <c r="G71" t="s">
        <v>614</v>
      </c>
      <c r="H71">
        <v>0</v>
      </c>
      <c r="I71">
        <v>0</v>
      </c>
      <c r="J71" s="80">
        <v>2016</v>
      </c>
      <c r="K71" t="s">
        <v>30</v>
      </c>
      <c r="L71">
        <v>100</v>
      </c>
      <c r="M71">
        <v>11.428783320000001</v>
      </c>
      <c r="N71">
        <v>5</v>
      </c>
      <c r="O71" t="s">
        <v>12</v>
      </c>
      <c r="P71">
        <v>89</v>
      </c>
      <c r="Q71" t="s">
        <v>13</v>
      </c>
      <c r="R71" t="s">
        <v>14</v>
      </c>
      <c r="S71" t="s">
        <v>14</v>
      </c>
      <c r="T71" s="79">
        <v>0</v>
      </c>
      <c r="U71" s="79">
        <v>3</v>
      </c>
      <c r="V71" s="79">
        <v>1.5</v>
      </c>
      <c r="W71" s="79">
        <v>3</v>
      </c>
      <c r="X71">
        <v>0.77305769000000002</v>
      </c>
      <c r="Y71" t="s">
        <v>1096</v>
      </c>
      <c r="Z71" t="s">
        <v>622</v>
      </c>
      <c r="AA71">
        <v>1</v>
      </c>
      <c r="AB71">
        <v>0</v>
      </c>
      <c r="AE71" t="s">
        <v>520</v>
      </c>
      <c r="AF71">
        <v>0</v>
      </c>
      <c r="AG71" t="s">
        <v>671</v>
      </c>
      <c r="AH71" t="s">
        <v>1129</v>
      </c>
      <c r="AI71" t="s">
        <v>1130</v>
      </c>
      <c r="AJ71">
        <v>0.59524549999999998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0.13341858489683281</v>
      </c>
    </row>
    <row r="72" spans="1:43" x14ac:dyDescent="0.35">
      <c r="A72">
        <v>71</v>
      </c>
      <c r="B72">
        <v>7</v>
      </c>
      <c r="C72" t="s">
        <v>41</v>
      </c>
      <c r="D72" s="14">
        <v>-67.567499999999995</v>
      </c>
      <c r="E72" s="15">
        <v>-68.124167</v>
      </c>
      <c r="F72">
        <v>0</v>
      </c>
      <c r="G72" t="s">
        <v>614</v>
      </c>
      <c r="H72">
        <v>0</v>
      </c>
      <c r="I72">
        <v>0</v>
      </c>
      <c r="J72" s="80">
        <v>2016</v>
      </c>
      <c r="K72" t="s">
        <v>30</v>
      </c>
      <c r="L72">
        <v>100</v>
      </c>
      <c r="M72">
        <v>11.428783320000001</v>
      </c>
      <c r="N72">
        <v>5</v>
      </c>
      <c r="O72" t="s">
        <v>12</v>
      </c>
      <c r="P72">
        <v>89</v>
      </c>
      <c r="Q72" t="s">
        <v>13</v>
      </c>
      <c r="R72" t="s">
        <v>14</v>
      </c>
      <c r="S72" t="s">
        <v>14</v>
      </c>
      <c r="T72" s="79">
        <v>0</v>
      </c>
      <c r="U72" s="79">
        <v>3</v>
      </c>
      <c r="V72" s="79">
        <v>1.5</v>
      </c>
      <c r="W72" s="79">
        <v>3</v>
      </c>
      <c r="X72">
        <v>0.77305769000000002</v>
      </c>
      <c r="Y72" t="s">
        <v>1096</v>
      </c>
      <c r="Z72" t="s">
        <v>622</v>
      </c>
      <c r="AA72">
        <v>1</v>
      </c>
      <c r="AB72">
        <v>0</v>
      </c>
      <c r="AE72" t="s">
        <v>520</v>
      </c>
      <c r="AF72">
        <v>0</v>
      </c>
      <c r="AG72" t="s">
        <v>671</v>
      </c>
      <c r="AH72" t="s">
        <v>1129</v>
      </c>
      <c r="AI72" t="s">
        <v>1130</v>
      </c>
      <c r="AJ72">
        <v>0.59524549999999998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0.13341858489683281</v>
      </c>
    </row>
    <row r="73" spans="1:43" x14ac:dyDescent="0.35">
      <c r="A73">
        <v>72</v>
      </c>
      <c r="B73">
        <v>7</v>
      </c>
      <c r="C73" t="s">
        <v>41</v>
      </c>
      <c r="D73" s="14">
        <v>-67.567499999999995</v>
      </c>
      <c r="E73" s="15">
        <v>-68.124167</v>
      </c>
      <c r="F73">
        <v>0</v>
      </c>
      <c r="G73" t="s">
        <v>614</v>
      </c>
      <c r="H73">
        <v>0</v>
      </c>
      <c r="I73">
        <v>0</v>
      </c>
      <c r="J73" s="80">
        <v>2016</v>
      </c>
      <c r="K73" t="s">
        <v>30</v>
      </c>
      <c r="L73">
        <v>100</v>
      </c>
      <c r="M73">
        <v>11.428783320000001</v>
      </c>
      <c r="N73">
        <v>5</v>
      </c>
      <c r="O73" t="s">
        <v>12</v>
      </c>
      <c r="P73">
        <v>89</v>
      </c>
      <c r="Q73" t="s">
        <v>13</v>
      </c>
      <c r="R73" t="s">
        <v>14</v>
      </c>
      <c r="S73" t="s">
        <v>14</v>
      </c>
      <c r="T73" s="79">
        <v>0</v>
      </c>
      <c r="U73" s="79">
        <v>3</v>
      </c>
      <c r="V73" s="79">
        <v>1.5</v>
      </c>
      <c r="W73" s="79">
        <v>3</v>
      </c>
      <c r="X73">
        <v>0.77305769000000002</v>
      </c>
      <c r="Y73" t="s">
        <v>1096</v>
      </c>
      <c r="Z73" t="s">
        <v>622</v>
      </c>
      <c r="AA73">
        <v>1</v>
      </c>
      <c r="AB73">
        <v>1</v>
      </c>
      <c r="AE73" t="s">
        <v>520</v>
      </c>
      <c r="AF73">
        <v>129.35645203917448</v>
      </c>
      <c r="AG73" t="s">
        <v>671</v>
      </c>
      <c r="AH73" t="s">
        <v>1129</v>
      </c>
      <c r="AI73" t="s">
        <v>1130</v>
      </c>
      <c r="AJ73">
        <v>0.59524549999999998</v>
      </c>
      <c r="AK73">
        <v>76.998845972284428</v>
      </c>
      <c r="AL73">
        <v>52.357606066890057</v>
      </c>
      <c r="AM73">
        <v>988.76755787336356</v>
      </c>
      <c r="AN73">
        <v>672.34127516000444</v>
      </c>
      <c r="AO73">
        <v>0.76437436423652372</v>
      </c>
      <c r="AP73">
        <v>0.51975859306684735</v>
      </c>
      <c r="AQ73">
        <v>0.13341858489683281</v>
      </c>
    </row>
    <row r="74" spans="1:43" x14ac:dyDescent="0.35">
      <c r="A74">
        <v>73</v>
      </c>
      <c r="B74">
        <v>7</v>
      </c>
      <c r="C74" t="s">
        <v>41</v>
      </c>
      <c r="D74" s="14">
        <v>-67.567389000000006</v>
      </c>
      <c r="E74" s="15">
        <v>-68.124832999999995</v>
      </c>
      <c r="F74">
        <v>0</v>
      </c>
      <c r="G74" t="s">
        <v>614</v>
      </c>
      <c r="H74">
        <v>0</v>
      </c>
      <c r="I74">
        <v>0</v>
      </c>
      <c r="J74" s="80">
        <v>2016</v>
      </c>
      <c r="K74" t="s">
        <v>30</v>
      </c>
      <c r="L74">
        <v>100</v>
      </c>
      <c r="M74">
        <v>11.428783320000001</v>
      </c>
      <c r="N74">
        <v>5</v>
      </c>
      <c r="O74" t="s">
        <v>12</v>
      </c>
      <c r="P74">
        <v>89</v>
      </c>
      <c r="Q74" t="s">
        <v>13</v>
      </c>
      <c r="R74" t="s">
        <v>14</v>
      </c>
      <c r="S74" t="s">
        <v>14</v>
      </c>
      <c r="T74" s="79">
        <v>0</v>
      </c>
      <c r="U74" s="79">
        <v>3</v>
      </c>
      <c r="V74" s="79">
        <v>1.5</v>
      </c>
      <c r="W74" s="79">
        <v>3</v>
      </c>
      <c r="X74">
        <v>0.77305769000000002</v>
      </c>
      <c r="Y74" t="s">
        <v>1096</v>
      </c>
      <c r="Z74" t="s">
        <v>622</v>
      </c>
      <c r="AA74">
        <v>1</v>
      </c>
      <c r="AB74">
        <v>0</v>
      </c>
      <c r="AE74" t="s">
        <v>520</v>
      </c>
      <c r="AF74">
        <v>0</v>
      </c>
      <c r="AG74" t="s">
        <v>671</v>
      </c>
      <c r="AH74" t="s">
        <v>1129</v>
      </c>
      <c r="AI74" t="s">
        <v>1130</v>
      </c>
      <c r="AJ74">
        <v>0.59524549999999998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0.13341858489683281</v>
      </c>
    </row>
    <row r="75" spans="1:43" x14ac:dyDescent="0.35">
      <c r="A75">
        <v>74</v>
      </c>
      <c r="B75">
        <v>7</v>
      </c>
      <c r="C75" t="s">
        <v>41</v>
      </c>
      <c r="D75" s="14">
        <v>-67.567389000000006</v>
      </c>
      <c r="E75" s="15">
        <v>-68.124832999999995</v>
      </c>
      <c r="F75">
        <v>0</v>
      </c>
      <c r="G75" t="s">
        <v>614</v>
      </c>
      <c r="H75">
        <v>0</v>
      </c>
      <c r="I75">
        <v>0</v>
      </c>
      <c r="J75" s="80">
        <v>2016</v>
      </c>
      <c r="K75" t="s">
        <v>30</v>
      </c>
      <c r="L75">
        <v>100</v>
      </c>
      <c r="M75">
        <v>11.428783320000001</v>
      </c>
      <c r="N75">
        <v>5</v>
      </c>
      <c r="O75" t="s">
        <v>12</v>
      </c>
      <c r="P75">
        <v>89</v>
      </c>
      <c r="Q75" t="s">
        <v>13</v>
      </c>
      <c r="R75" t="s">
        <v>14</v>
      </c>
      <c r="S75" t="s">
        <v>14</v>
      </c>
      <c r="T75" s="79">
        <v>0</v>
      </c>
      <c r="U75" s="79">
        <v>3</v>
      </c>
      <c r="V75" s="79">
        <v>1.5</v>
      </c>
      <c r="W75" s="79">
        <v>3</v>
      </c>
      <c r="X75">
        <v>0.77305769000000002</v>
      </c>
      <c r="Y75" t="s">
        <v>1096</v>
      </c>
      <c r="Z75" t="s">
        <v>622</v>
      </c>
      <c r="AA75">
        <v>1</v>
      </c>
      <c r="AB75">
        <v>0</v>
      </c>
      <c r="AE75" t="s">
        <v>520</v>
      </c>
      <c r="AF75">
        <v>0</v>
      </c>
      <c r="AG75" t="s">
        <v>671</v>
      </c>
      <c r="AH75" t="s">
        <v>1129</v>
      </c>
      <c r="AI75" t="s">
        <v>1130</v>
      </c>
      <c r="AJ75">
        <v>0.59524549999999998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0.13341858489683281</v>
      </c>
    </row>
    <row r="76" spans="1:43" x14ac:dyDescent="0.35">
      <c r="A76">
        <v>75</v>
      </c>
      <c r="B76">
        <v>7</v>
      </c>
      <c r="C76" t="s">
        <v>41</v>
      </c>
      <c r="D76" s="14">
        <v>-67.567389000000006</v>
      </c>
      <c r="E76" s="15">
        <v>-68.124832999999995</v>
      </c>
      <c r="F76">
        <v>0</v>
      </c>
      <c r="G76" t="s">
        <v>614</v>
      </c>
      <c r="H76">
        <v>0</v>
      </c>
      <c r="I76">
        <v>0</v>
      </c>
      <c r="J76" s="80">
        <v>2016</v>
      </c>
      <c r="K76" t="s">
        <v>30</v>
      </c>
      <c r="L76">
        <v>100</v>
      </c>
      <c r="M76">
        <v>11.428783320000001</v>
      </c>
      <c r="N76">
        <v>5</v>
      </c>
      <c r="O76" t="s">
        <v>12</v>
      </c>
      <c r="P76">
        <v>89</v>
      </c>
      <c r="Q76" t="s">
        <v>13</v>
      </c>
      <c r="R76" t="s">
        <v>14</v>
      </c>
      <c r="S76" t="s">
        <v>14</v>
      </c>
      <c r="T76" s="79">
        <v>0</v>
      </c>
      <c r="U76" s="79">
        <v>3</v>
      </c>
      <c r="V76" s="79">
        <v>1.5</v>
      </c>
      <c r="W76" s="79">
        <v>3</v>
      </c>
      <c r="X76">
        <v>0.77305769000000002</v>
      </c>
      <c r="Y76" t="s">
        <v>1096</v>
      </c>
      <c r="Z76" t="s">
        <v>622</v>
      </c>
      <c r="AA76">
        <v>1</v>
      </c>
      <c r="AB76">
        <v>0</v>
      </c>
      <c r="AE76" t="s">
        <v>520</v>
      </c>
      <c r="AF76">
        <v>0</v>
      </c>
      <c r="AG76" t="s">
        <v>671</v>
      </c>
      <c r="AH76" t="s">
        <v>1129</v>
      </c>
      <c r="AI76" t="s">
        <v>1130</v>
      </c>
      <c r="AJ76">
        <v>0.59524549999999998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0.13341858489683281</v>
      </c>
    </row>
    <row r="77" spans="1:43" x14ac:dyDescent="0.35">
      <c r="A77">
        <v>76</v>
      </c>
      <c r="B77">
        <v>7</v>
      </c>
      <c r="C77" t="s">
        <v>41</v>
      </c>
      <c r="D77" s="14">
        <v>-67.567055999999994</v>
      </c>
      <c r="E77" s="15">
        <v>-68.125332999999998</v>
      </c>
      <c r="F77">
        <v>0</v>
      </c>
      <c r="G77" t="s">
        <v>614</v>
      </c>
      <c r="H77">
        <v>0</v>
      </c>
      <c r="I77">
        <v>0</v>
      </c>
      <c r="J77" s="80">
        <v>2016</v>
      </c>
      <c r="K77" t="s">
        <v>30</v>
      </c>
      <c r="L77">
        <v>100</v>
      </c>
      <c r="M77">
        <v>11.428783320000001</v>
      </c>
      <c r="N77">
        <v>5</v>
      </c>
      <c r="O77" t="s">
        <v>12</v>
      </c>
      <c r="P77">
        <v>89</v>
      </c>
      <c r="Q77" t="s">
        <v>13</v>
      </c>
      <c r="R77" t="s">
        <v>14</v>
      </c>
      <c r="S77" t="s">
        <v>14</v>
      </c>
      <c r="T77" s="79">
        <v>0</v>
      </c>
      <c r="U77" s="79">
        <v>3</v>
      </c>
      <c r="V77" s="79">
        <v>1.5</v>
      </c>
      <c r="W77" s="79">
        <v>3</v>
      </c>
      <c r="X77">
        <v>0.77305769000000002</v>
      </c>
      <c r="Y77" t="s">
        <v>1096</v>
      </c>
      <c r="Z77" t="s">
        <v>622</v>
      </c>
      <c r="AA77">
        <v>1</v>
      </c>
      <c r="AB77">
        <v>1</v>
      </c>
      <c r="AE77" t="s">
        <v>520</v>
      </c>
      <c r="AF77">
        <v>129.35645203917448</v>
      </c>
      <c r="AG77" t="s">
        <v>671</v>
      </c>
      <c r="AH77" t="s">
        <v>1129</v>
      </c>
      <c r="AI77" t="s">
        <v>1130</v>
      </c>
      <c r="AJ77">
        <v>0.59524549999999998</v>
      </c>
      <c r="AK77">
        <v>76.998845972284428</v>
      </c>
      <c r="AL77">
        <v>52.357606066890057</v>
      </c>
      <c r="AM77">
        <v>988.76755787336356</v>
      </c>
      <c r="AN77">
        <v>672.34127516000444</v>
      </c>
      <c r="AO77">
        <v>0.76437436423652372</v>
      </c>
      <c r="AP77">
        <v>0.51975859306684735</v>
      </c>
      <c r="AQ77">
        <v>0.13341858489683281</v>
      </c>
    </row>
    <row r="78" spans="1:43" x14ac:dyDescent="0.35">
      <c r="A78">
        <v>77</v>
      </c>
      <c r="B78">
        <v>7</v>
      </c>
      <c r="C78" t="s">
        <v>41</v>
      </c>
      <c r="D78" s="14">
        <v>-67.567055999999994</v>
      </c>
      <c r="E78" s="15">
        <v>-68.125332999999998</v>
      </c>
      <c r="F78">
        <v>0</v>
      </c>
      <c r="G78" t="s">
        <v>614</v>
      </c>
      <c r="H78">
        <v>0</v>
      </c>
      <c r="I78">
        <v>0</v>
      </c>
      <c r="J78" s="80">
        <v>2016</v>
      </c>
      <c r="K78" t="s">
        <v>30</v>
      </c>
      <c r="L78">
        <v>100</v>
      </c>
      <c r="M78">
        <v>11.428783320000001</v>
      </c>
      <c r="N78">
        <v>5</v>
      </c>
      <c r="O78" t="s">
        <v>12</v>
      </c>
      <c r="P78">
        <v>89</v>
      </c>
      <c r="Q78" t="s">
        <v>13</v>
      </c>
      <c r="R78" t="s">
        <v>14</v>
      </c>
      <c r="S78" t="s">
        <v>14</v>
      </c>
      <c r="T78" s="79">
        <v>0</v>
      </c>
      <c r="U78" s="79">
        <v>3</v>
      </c>
      <c r="V78" s="79">
        <v>1.5</v>
      </c>
      <c r="W78" s="79">
        <v>3</v>
      </c>
      <c r="X78">
        <v>0.77305769000000002</v>
      </c>
      <c r="Y78" t="s">
        <v>1096</v>
      </c>
      <c r="Z78" t="s">
        <v>622</v>
      </c>
      <c r="AA78">
        <v>1</v>
      </c>
      <c r="AB78">
        <v>2</v>
      </c>
      <c r="AE78" t="s">
        <v>520</v>
      </c>
      <c r="AF78">
        <v>258.71290407834897</v>
      </c>
      <c r="AG78" t="s">
        <v>671</v>
      </c>
      <c r="AH78" t="s">
        <v>1129</v>
      </c>
      <c r="AI78" t="s">
        <v>1130</v>
      </c>
      <c r="AJ78">
        <v>0.59524549999999998</v>
      </c>
      <c r="AK78">
        <v>153.99769194456886</v>
      </c>
      <c r="AL78">
        <v>104.71521213378011</v>
      </c>
      <c r="AM78">
        <v>1977.5351157467271</v>
      </c>
      <c r="AN78">
        <v>1344.6825503200089</v>
      </c>
      <c r="AO78">
        <v>1.5287487284730474</v>
      </c>
      <c r="AP78">
        <v>1.0395171861336947</v>
      </c>
      <c r="AQ78">
        <v>0.13341858489683281</v>
      </c>
    </row>
    <row r="79" spans="1:43" x14ac:dyDescent="0.35">
      <c r="A79">
        <v>78</v>
      </c>
      <c r="B79">
        <v>7</v>
      </c>
      <c r="C79" t="s">
        <v>41</v>
      </c>
      <c r="D79" s="14">
        <v>-67.567055999999994</v>
      </c>
      <c r="E79" s="15">
        <v>-68.125332999999998</v>
      </c>
      <c r="F79">
        <v>0</v>
      </c>
      <c r="G79" t="s">
        <v>614</v>
      </c>
      <c r="H79">
        <v>0</v>
      </c>
      <c r="I79">
        <v>0</v>
      </c>
      <c r="J79" s="80">
        <v>2016</v>
      </c>
      <c r="K79" t="s">
        <v>30</v>
      </c>
      <c r="L79">
        <v>100</v>
      </c>
      <c r="M79">
        <v>11.428783320000001</v>
      </c>
      <c r="N79">
        <v>5</v>
      </c>
      <c r="O79" t="s">
        <v>12</v>
      </c>
      <c r="P79">
        <v>89</v>
      </c>
      <c r="Q79" t="s">
        <v>13</v>
      </c>
      <c r="R79" t="s">
        <v>14</v>
      </c>
      <c r="S79" t="s">
        <v>14</v>
      </c>
      <c r="T79" s="79">
        <v>0</v>
      </c>
      <c r="U79" s="79">
        <v>3</v>
      </c>
      <c r="V79" s="79">
        <v>1.5</v>
      </c>
      <c r="W79" s="79">
        <v>3</v>
      </c>
      <c r="X79">
        <v>0.77305769000000002</v>
      </c>
      <c r="Y79" t="s">
        <v>1096</v>
      </c>
      <c r="Z79" t="s">
        <v>622</v>
      </c>
      <c r="AA79">
        <v>1</v>
      </c>
      <c r="AB79">
        <v>3</v>
      </c>
      <c r="AE79" t="s">
        <v>520</v>
      </c>
      <c r="AF79">
        <v>388.06935611752334</v>
      </c>
      <c r="AG79" t="s">
        <v>671</v>
      </c>
      <c r="AH79" t="s">
        <v>1129</v>
      </c>
      <c r="AI79" t="s">
        <v>1130</v>
      </c>
      <c r="AJ79">
        <v>0.59524549999999998</v>
      </c>
      <c r="AK79">
        <v>230.99653791685324</v>
      </c>
      <c r="AL79">
        <v>157.0728182006701</v>
      </c>
      <c r="AM79">
        <v>2966.30267362009</v>
      </c>
      <c r="AN79">
        <v>2017.0238254800122</v>
      </c>
      <c r="AO79">
        <v>2.2931230927095707</v>
      </c>
      <c r="AP79">
        <v>1.5592757792005416</v>
      </c>
      <c r="AQ79">
        <v>0.13341858489683281</v>
      </c>
    </row>
    <row r="80" spans="1:43" x14ac:dyDescent="0.35">
      <c r="A80">
        <v>79</v>
      </c>
      <c r="B80">
        <v>7</v>
      </c>
      <c r="C80" t="s">
        <v>41</v>
      </c>
      <c r="D80" s="14">
        <v>-67.566861000000003</v>
      </c>
      <c r="E80" s="15">
        <v>-68.125193999999993</v>
      </c>
      <c r="F80">
        <v>0.01</v>
      </c>
      <c r="G80" t="s">
        <v>614</v>
      </c>
      <c r="H80">
        <v>0</v>
      </c>
      <c r="I80">
        <v>0</v>
      </c>
      <c r="J80" s="80">
        <v>2016</v>
      </c>
      <c r="K80" t="s">
        <v>30</v>
      </c>
      <c r="L80">
        <v>100</v>
      </c>
      <c r="M80">
        <v>11.428783320000001</v>
      </c>
      <c r="N80">
        <v>5</v>
      </c>
      <c r="O80" t="s">
        <v>12</v>
      </c>
      <c r="P80">
        <v>89</v>
      </c>
      <c r="Q80" t="s">
        <v>13</v>
      </c>
      <c r="R80" t="s">
        <v>14</v>
      </c>
      <c r="S80" t="s">
        <v>14</v>
      </c>
      <c r="T80" s="79">
        <v>0</v>
      </c>
      <c r="U80" s="79">
        <v>3</v>
      </c>
      <c r="V80" s="79">
        <v>1.5</v>
      </c>
      <c r="W80" s="79">
        <v>3</v>
      </c>
      <c r="X80">
        <v>0.77305769000000002</v>
      </c>
      <c r="Y80" t="s">
        <v>1096</v>
      </c>
      <c r="Z80" t="s">
        <v>622</v>
      </c>
      <c r="AA80">
        <v>1</v>
      </c>
      <c r="AB80">
        <v>0</v>
      </c>
      <c r="AE80" t="s">
        <v>520</v>
      </c>
      <c r="AF80">
        <v>0</v>
      </c>
      <c r="AG80" t="s">
        <v>671</v>
      </c>
      <c r="AH80" t="s">
        <v>1129</v>
      </c>
      <c r="AI80" t="s">
        <v>1130</v>
      </c>
      <c r="AJ80">
        <v>0.59524549999999998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0.13341858489683281</v>
      </c>
    </row>
    <row r="81" spans="1:43" x14ac:dyDescent="0.35">
      <c r="A81">
        <v>80</v>
      </c>
      <c r="B81">
        <v>7</v>
      </c>
      <c r="C81" t="s">
        <v>41</v>
      </c>
      <c r="D81" s="14">
        <v>-67.566861000000003</v>
      </c>
      <c r="E81" s="15">
        <v>-68.125193999999993</v>
      </c>
      <c r="F81">
        <v>0.01</v>
      </c>
      <c r="G81" t="s">
        <v>614</v>
      </c>
      <c r="H81">
        <v>0</v>
      </c>
      <c r="I81">
        <v>0</v>
      </c>
      <c r="J81" s="80">
        <v>2016</v>
      </c>
      <c r="K81" t="s">
        <v>30</v>
      </c>
      <c r="L81">
        <v>100</v>
      </c>
      <c r="M81">
        <v>11.428783320000001</v>
      </c>
      <c r="N81">
        <v>5</v>
      </c>
      <c r="O81" t="s">
        <v>12</v>
      </c>
      <c r="P81">
        <v>89</v>
      </c>
      <c r="Q81" t="s">
        <v>13</v>
      </c>
      <c r="R81" t="s">
        <v>14</v>
      </c>
      <c r="S81" t="s">
        <v>14</v>
      </c>
      <c r="T81" s="79">
        <v>0</v>
      </c>
      <c r="U81" s="79">
        <v>3</v>
      </c>
      <c r="V81" s="79">
        <v>1.5</v>
      </c>
      <c r="W81" s="79">
        <v>3</v>
      </c>
      <c r="X81">
        <v>0.77305769000000002</v>
      </c>
      <c r="Y81" t="s">
        <v>1096</v>
      </c>
      <c r="Z81" t="s">
        <v>622</v>
      </c>
      <c r="AA81">
        <v>1</v>
      </c>
      <c r="AB81">
        <v>0</v>
      </c>
      <c r="AE81" t="s">
        <v>520</v>
      </c>
      <c r="AF81">
        <v>0</v>
      </c>
      <c r="AG81" t="s">
        <v>671</v>
      </c>
      <c r="AH81" t="s">
        <v>1129</v>
      </c>
      <c r="AI81" t="s">
        <v>1130</v>
      </c>
      <c r="AJ81">
        <v>0.59524549999999998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0.13341858489683281</v>
      </c>
    </row>
    <row r="82" spans="1:43" x14ac:dyDescent="0.35">
      <c r="A82">
        <v>81</v>
      </c>
      <c r="B82">
        <v>7</v>
      </c>
      <c r="C82" t="s">
        <v>41</v>
      </c>
      <c r="D82" s="14">
        <v>-67.566861000000003</v>
      </c>
      <c r="E82" s="15">
        <v>-68.125193999999993</v>
      </c>
      <c r="F82">
        <v>0.01</v>
      </c>
      <c r="G82" t="s">
        <v>614</v>
      </c>
      <c r="H82">
        <v>0</v>
      </c>
      <c r="I82">
        <v>0</v>
      </c>
      <c r="J82" s="80">
        <v>2016</v>
      </c>
      <c r="K82" t="s">
        <v>30</v>
      </c>
      <c r="L82">
        <v>100</v>
      </c>
      <c r="M82">
        <v>11.428783320000001</v>
      </c>
      <c r="N82">
        <v>5</v>
      </c>
      <c r="O82" t="s">
        <v>12</v>
      </c>
      <c r="P82">
        <v>89</v>
      </c>
      <c r="Q82" t="s">
        <v>13</v>
      </c>
      <c r="R82" t="s">
        <v>14</v>
      </c>
      <c r="S82" t="s">
        <v>14</v>
      </c>
      <c r="T82" s="79">
        <v>0</v>
      </c>
      <c r="U82" s="79">
        <v>3</v>
      </c>
      <c r="V82" s="79">
        <v>1.5</v>
      </c>
      <c r="W82" s="79">
        <v>3</v>
      </c>
      <c r="X82">
        <v>0.77305769000000002</v>
      </c>
      <c r="Y82" t="s">
        <v>1096</v>
      </c>
      <c r="Z82" t="s">
        <v>622</v>
      </c>
      <c r="AA82">
        <v>1</v>
      </c>
      <c r="AB82">
        <v>1</v>
      </c>
      <c r="AE82" t="s">
        <v>520</v>
      </c>
      <c r="AF82">
        <v>129.35645203917448</v>
      </c>
      <c r="AG82" t="s">
        <v>671</v>
      </c>
      <c r="AH82" t="s">
        <v>1129</v>
      </c>
      <c r="AI82" t="s">
        <v>1130</v>
      </c>
      <c r="AJ82">
        <v>0.59524549999999998</v>
      </c>
      <c r="AK82">
        <v>76.998845972284428</v>
      </c>
      <c r="AL82">
        <v>52.357606066890057</v>
      </c>
      <c r="AM82">
        <v>988.76755787336356</v>
      </c>
      <c r="AN82">
        <v>672.34127516000444</v>
      </c>
      <c r="AO82">
        <v>0.76437436423652372</v>
      </c>
      <c r="AP82">
        <v>0.51975859306684735</v>
      </c>
      <c r="AQ82">
        <v>0.13341858489683281</v>
      </c>
    </row>
    <row r="83" spans="1:43" x14ac:dyDescent="0.35">
      <c r="A83">
        <v>82</v>
      </c>
      <c r="B83">
        <v>7</v>
      </c>
      <c r="C83" t="s">
        <v>41</v>
      </c>
      <c r="D83">
        <v>-67.565721999999994</v>
      </c>
      <c r="E83" s="2">
        <v>-68.123610999999997</v>
      </c>
      <c r="F83">
        <v>0.01</v>
      </c>
      <c r="G83" t="s">
        <v>614</v>
      </c>
      <c r="H83">
        <v>0</v>
      </c>
      <c r="I83">
        <v>0</v>
      </c>
      <c r="J83" s="80">
        <v>2016</v>
      </c>
      <c r="K83" t="s">
        <v>30</v>
      </c>
      <c r="L83">
        <v>100</v>
      </c>
      <c r="M83">
        <v>11.428783320000001</v>
      </c>
      <c r="N83">
        <v>5</v>
      </c>
      <c r="O83" t="s">
        <v>12</v>
      </c>
      <c r="P83">
        <v>89</v>
      </c>
      <c r="Q83" t="s">
        <v>13</v>
      </c>
      <c r="R83" t="s">
        <v>14</v>
      </c>
      <c r="S83" t="s">
        <v>14</v>
      </c>
      <c r="T83" s="79">
        <v>0</v>
      </c>
      <c r="U83" s="79">
        <v>3</v>
      </c>
      <c r="V83" s="79">
        <v>1.5</v>
      </c>
      <c r="W83" s="79">
        <v>3</v>
      </c>
      <c r="X83">
        <v>0.77305769000000002</v>
      </c>
      <c r="Y83" t="s">
        <v>1096</v>
      </c>
      <c r="Z83" t="s">
        <v>622</v>
      </c>
      <c r="AA83">
        <v>1</v>
      </c>
      <c r="AB83">
        <v>0</v>
      </c>
      <c r="AE83" t="s">
        <v>520</v>
      </c>
      <c r="AF83">
        <v>0</v>
      </c>
      <c r="AG83" t="s">
        <v>671</v>
      </c>
      <c r="AH83" t="s">
        <v>1129</v>
      </c>
      <c r="AI83" t="s">
        <v>1130</v>
      </c>
      <c r="AJ83">
        <v>0.59524549999999998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0.13341858489683281</v>
      </c>
    </row>
    <row r="84" spans="1:43" x14ac:dyDescent="0.35">
      <c r="A84">
        <v>83</v>
      </c>
      <c r="B84">
        <v>7</v>
      </c>
      <c r="C84" t="s">
        <v>41</v>
      </c>
      <c r="D84">
        <v>-67.565721999999994</v>
      </c>
      <c r="E84" s="2">
        <v>-68.123610999999997</v>
      </c>
      <c r="F84">
        <v>0.01</v>
      </c>
      <c r="G84" t="s">
        <v>614</v>
      </c>
      <c r="H84">
        <v>0</v>
      </c>
      <c r="I84">
        <v>0</v>
      </c>
      <c r="J84" s="80">
        <v>2016</v>
      </c>
      <c r="K84" t="s">
        <v>30</v>
      </c>
      <c r="L84">
        <v>100</v>
      </c>
      <c r="M84">
        <v>11.428783320000001</v>
      </c>
      <c r="N84">
        <v>5</v>
      </c>
      <c r="O84" t="s">
        <v>12</v>
      </c>
      <c r="P84">
        <v>89</v>
      </c>
      <c r="Q84" t="s">
        <v>13</v>
      </c>
      <c r="R84" t="s">
        <v>14</v>
      </c>
      <c r="S84" t="s">
        <v>14</v>
      </c>
      <c r="T84" s="79">
        <v>0</v>
      </c>
      <c r="U84" s="79">
        <v>3</v>
      </c>
      <c r="V84" s="79">
        <v>1.5</v>
      </c>
      <c r="W84" s="79">
        <v>3</v>
      </c>
      <c r="X84">
        <v>0.77305769000000002</v>
      </c>
      <c r="Y84" t="s">
        <v>1096</v>
      </c>
      <c r="Z84" t="s">
        <v>622</v>
      </c>
      <c r="AA84">
        <v>1</v>
      </c>
      <c r="AB84">
        <v>0</v>
      </c>
      <c r="AE84" t="s">
        <v>520</v>
      </c>
      <c r="AF84">
        <v>0</v>
      </c>
      <c r="AG84" t="s">
        <v>671</v>
      </c>
      <c r="AH84" t="s">
        <v>1129</v>
      </c>
      <c r="AI84" t="s">
        <v>1130</v>
      </c>
      <c r="AJ84">
        <v>0.59524549999999998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0.13341858489683281</v>
      </c>
    </row>
    <row r="85" spans="1:43" x14ac:dyDescent="0.35">
      <c r="A85">
        <v>84</v>
      </c>
      <c r="B85">
        <v>7</v>
      </c>
      <c r="C85" t="s">
        <v>41</v>
      </c>
      <c r="D85">
        <v>-67.565721999999994</v>
      </c>
      <c r="E85" s="2">
        <v>-68.123610999999997</v>
      </c>
      <c r="F85">
        <v>0.01</v>
      </c>
      <c r="G85" t="s">
        <v>614</v>
      </c>
      <c r="H85">
        <v>0</v>
      </c>
      <c r="I85">
        <v>0</v>
      </c>
      <c r="J85" s="80">
        <v>2016</v>
      </c>
      <c r="K85" t="s">
        <v>30</v>
      </c>
      <c r="L85">
        <v>100</v>
      </c>
      <c r="M85">
        <v>11.428783320000001</v>
      </c>
      <c r="N85">
        <v>5</v>
      </c>
      <c r="O85" t="s">
        <v>12</v>
      </c>
      <c r="P85">
        <v>89</v>
      </c>
      <c r="Q85" t="s">
        <v>13</v>
      </c>
      <c r="R85" t="s">
        <v>14</v>
      </c>
      <c r="S85" t="s">
        <v>14</v>
      </c>
      <c r="T85" s="79">
        <v>0</v>
      </c>
      <c r="U85" s="79">
        <v>3</v>
      </c>
      <c r="V85" s="79">
        <v>1.5</v>
      </c>
      <c r="W85" s="79">
        <v>3</v>
      </c>
      <c r="X85">
        <v>0.77305769000000002</v>
      </c>
      <c r="Y85" t="s">
        <v>1096</v>
      </c>
      <c r="Z85" t="s">
        <v>622</v>
      </c>
      <c r="AA85">
        <v>1</v>
      </c>
      <c r="AB85">
        <v>0</v>
      </c>
      <c r="AE85" t="s">
        <v>520</v>
      </c>
      <c r="AF85">
        <v>0</v>
      </c>
      <c r="AG85" t="s">
        <v>671</v>
      </c>
      <c r="AH85" t="s">
        <v>1129</v>
      </c>
      <c r="AI85" t="s">
        <v>1130</v>
      </c>
      <c r="AJ85">
        <v>0.59524549999999998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0.13341858489683281</v>
      </c>
    </row>
    <row r="86" spans="1:43" x14ac:dyDescent="0.35">
      <c r="A86">
        <v>85</v>
      </c>
      <c r="B86">
        <v>7</v>
      </c>
      <c r="C86" t="s">
        <v>41</v>
      </c>
      <c r="D86" s="14">
        <v>-67.566693999999998</v>
      </c>
      <c r="E86" s="15">
        <v>-68.123333000000002</v>
      </c>
      <c r="F86">
        <v>0.04</v>
      </c>
      <c r="G86" t="s">
        <v>614</v>
      </c>
      <c r="H86">
        <v>2</v>
      </c>
      <c r="I86">
        <v>0</v>
      </c>
      <c r="J86" s="80">
        <v>2016</v>
      </c>
      <c r="K86" t="s">
        <v>30</v>
      </c>
      <c r="L86">
        <v>100</v>
      </c>
      <c r="M86">
        <v>11.428783320000001</v>
      </c>
      <c r="N86">
        <v>5</v>
      </c>
      <c r="O86" t="s">
        <v>12</v>
      </c>
      <c r="P86">
        <v>89</v>
      </c>
      <c r="Q86" t="s">
        <v>13</v>
      </c>
      <c r="R86" t="s">
        <v>14</v>
      </c>
      <c r="S86" t="s">
        <v>14</v>
      </c>
      <c r="T86" s="79">
        <v>0</v>
      </c>
      <c r="U86" s="79">
        <v>3</v>
      </c>
      <c r="V86" s="79">
        <v>1.5</v>
      </c>
      <c r="W86" s="79">
        <v>3</v>
      </c>
      <c r="X86">
        <v>0.77305769000000002</v>
      </c>
      <c r="Y86" t="s">
        <v>1096</v>
      </c>
      <c r="Z86" t="s">
        <v>622</v>
      </c>
      <c r="AA86">
        <v>1</v>
      </c>
      <c r="AB86">
        <v>2</v>
      </c>
      <c r="AE86" t="s">
        <v>520</v>
      </c>
      <c r="AF86">
        <v>258.71290407834897</v>
      </c>
      <c r="AG86" t="s">
        <v>671</v>
      </c>
      <c r="AH86" t="s">
        <v>1129</v>
      </c>
      <c r="AI86" t="s">
        <v>1130</v>
      </c>
      <c r="AJ86">
        <v>0.59524549999999998</v>
      </c>
      <c r="AK86">
        <v>153.99769194456886</v>
      </c>
      <c r="AL86">
        <v>104.71521213378011</v>
      </c>
      <c r="AM86">
        <v>1977.5351157467271</v>
      </c>
      <c r="AN86">
        <v>1344.6825503200089</v>
      </c>
      <c r="AO86">
        <v>1.5287487284730474</v>
      </c>
      <c r="AP86">
        <v>1.0395171861336947</v>
      </c>
      <c r="AQ86">
        <v>0.13315150818983643</v>
      </c>
    </row>
    <row r="87" spans="1:43" x14ac:dyDescent="0.35">
      <c r="A87">
        <v>86</v>
      </c>
      <c r="B87">
        <v>7</v>
      </c>
      <c r="C87" t="s">
        <v>41</v>
      </c>
      <c r="D87" s="14">
        <v>-67.566693999999998</v>
      </c>
      <c r="E87" s="15">
        <v>-68.123333000000002</v>
      </c>
      <c r="F87">
        <v>0.04</v>
      </c>
      <c r="G87" t="s">
        <v>614</v>
      </c>
      <c r="H87">
        <v>2</v>
      </c>
      <c r="I87">
        <v>0</v>
      </c>
      <c r="J87" s="80">
        <v>2016</v>
      </c>
      <c r="K87" t="s">
        <v>30</v>
      </c>
      <c r="L87">
        <v>100</v>
      </c>
      <c r="M87">
        <v>11.428783320000001</v>
      </c>
      <c r="N87">
        <v>5</v>
      </c>
      <c r="O87" t="s">
        <v>12</v>
      </c>
      <c r="P87">
        <v>89</v>
      </c>
      <c r="Q87" t="s">
        <v>13</v>
      </c>
      <c r="R87" t="s">
        <v>14</v>
      </c>
      <c r="S87" t="s">
        <v>14</v>
      </c>
      <c r="T87" s="79">
        <v>0</v>
      </c>
      <c r="U87" s="79">
        <v>3</v>
      </c>
      <c r="V87" s="79">
        <v>1.5</v>
      </c>
      <c r="W87" s="79">
        <v>3</v>
      </c>
      <c r="X87">
        <v>0.77305769000000002</v>
      </c>
      <c r="Y87" t="s">
        <v>1096</v>
      </c>
      <c r="Z87" t="s">
        <v>622</v>
      </c>
      <c r="AA87">
        <v>1</v>
      </c>
      <c r="AB87">
        <v>2</v>
      </c>
      <c r="AE87" t="s">
        <v>520</v>
      </c>
      <c r="AF87">
        <v>258.71290407834897</v>
      </c>
      <c r="AG87" t="s">
        <v>671</v>
      </c>
      <c r="AH87" t="s">
        <v>1129</v>
      </c>
      <c r="AI87" t="s">
        <v>1130</v>
      </c>
      <c r="AJ87">
        <v>0.59524549999999998</v>
      </c>
      <c r="AK87">
        <v>153.99769194456886</v>
      </c>
      <c r="AL87">
        <v>104.71521213378011</v>
      </c>
      <c r="AM87">
        <v>1977.5351157467271</v>
      </c>
      <c r="AN87">
        <v>1344.6825503200089</v>
      </c>
      <c r="AO87">
        <v>1.5287487284730474</v>
      </c>
      <c r="AP87">
        <v>1.0395171861336947</v>
      </c>
      <c r="AQ87">
        <v>0.13315150818983643</v>
      </c>
    </row>
    <row r="88" spans="1:43" x14ac:dyDescent="0.35">
      <c r="A88">
        <v>87</v>
      </c>
      <c r="B88">
        <v>7</v>
      </c>
      <c r="C88" t="s">
        <v>41</v>
      </c>
      <c r="D88" s="14">
        <v>-67.566693999999998</v>
      </c>
      <c r="E88" s="15">
        <v>-68.123333000000002</v>
      </c>
      <c r="F88">
        <v>0.04</v>
      </c>
      <c r="G88" t="s">
        <v>614</v>
      </c>
      <c r="H88">
        <v>2</v>
      </c>
      <c r="I88">
        <v>0</v>
      </c>
      <c r="J88" s="80">
        <v>2016</v>
      </c>
      <c r="K88" t="s">
        <v>30</v>
      </c>
      <c r="L88">
        <v>100</v>
      </c>
      <c r="M88">
        <v>11.428783320000001</v>
      </c>
      <c r="N88">
        <v>5</v>
      </c>
      <c r="O88" t="s">
        <v>12</v>
      </c>
      <c r="P88">
        <v>89</v>
      </c>
      <c r="Q88" t="s">
        <v>13</v>
      </c>
      <c r="R88" t="s">
        <v>14</v>
      </c>
      <c r="S88" t="s">
        <v>14</v>
      </c>
      <c r="T88" s="79">
        <v>0</v>
      </c>
      <c r="U88" s="79">
        <v>3</v>
      </c>
      <c r="V88" s="79">
        <v>1.5</v>
      </c>
      <c r="W88" s="79">
        <v>3</v>
      </c>
      <c r="X88">
        <v>0.77305769000000002</v>
      </c>
      <c r="Y88" t="s">
        <v>1096</v>
      </c>
      <c r="Z88" t="s">
        <v>622</v>
      </c>
      <c r="AA88">
        <v>1</v>
      </c>
      <c r="AB88">
        <v>10</v>
      </c>
      <c r="AE88" t="s">
        <v>520</v>
      </c>
      <c r="AF88">
        <v>1293.5645203917445</v>
      </c>
      <c r="AG88" t="s">
        <v>671</v>
      </c>
      <c r="AH88" t="s">
        <v>1129</v>
      </c>
      <c r="AI88" t="s">
        <v>1130</v>
      </c>
      <c r="AJ88">
        <v>0.59524549999999998</v>
      </c>
      <c r="AK88">
        <v>769.98845972284414</v>
      </c>
      <c r="AL88">
        <v>523.57606066890037</v>
      </c>
      <c r="AM88">
        <v>9887.6755787336333</v>
      </c>
      <c r="AN88">
        <v>6723.4127516000417</v>
      </c>
      <c r="AO88">
        <v>7.6437436423652354</v>
      </c>
      <c r="AP88">
        <v>5.1975859306684722</v>
      </c>
      <c r="AQ88">
        <v>0.13315150818983643</v>
      </c>
    </row>
    <row r="89" spans="1:43" x14ac:dyDescent="0.35">
      <c r="A89">
        <v>88</v>
      </c>
      <c r="B89">
        <v>7</v>
      </c>
      <c r="C89" t="s">
        <v>41</v>
      </c>
      <c r="D89">
        <v>-67.566500000000005</v>
      </c>
      <c r="E89" s="2">
        <v>-68.116193999999993</v>
      </c>
      <c r="F89">
        <v>0</v>
      </c>
      <c r="G89" t="s">
        <v>614</v>
      </c>
      <c r="H89">
        <v>2</v>
      </c>
      <c r="I89">
        <v>0</v>
      </c>
      <c r="J89" s="80">
        <v>2016</v>
      </c>
      <c r="K89" t="s">
        <v>30</v>
      </c>
      <c r="L89">
        <v>100</v>
      </c>
      <c r="M89">
        <v>11.428783320000001</v>
      </c>
      <c r="N89">
        <v>5</v>
      </c>
      <c r="O89" t="s">
        <v>12</v>
      </c>
      <c r="P89">
        <v>89</v>
      </c>
      <c r="Q89" t="s">
        <v>13</v>
      </c>
      <c r="R89" t="s">
        <v>14</v>
      </c>
      <c r="S89" t="s">
        <v>14</v>
      </c>
      <c r="T89" s="79">
        <v>0</v>
      </c>
      <c r="U89" s="79">
        <v>3</v>
      </c>
      <c r="V89" s="79">
        <v>1.5</v>
      </c>
      <c r="W89" s="79">
        <v>3</v>
      </c>
      <c r="X89">
        <v>0.77305769000000002</v>
      </c>
      <c r="Y89" t="s">
        <v>1096</v>
      </c>
      <c r="Z89" t="s">
        <v>622</v>
      </c>
      <c r="AA89">
        <v>1</v>
      </c>
      <c r="AB89">
        <v>0</v>
      </c>
      <c r="AE89" t="s">
        <v>520</v>
      </c>
      <c r="AF89">
        <v>0</v>
      </c>
      <c r="AG89" t="s">
        <v>671</v>
      </c>
      <c r="AH89" t="s">
        <v>1129</v>
      </c>
      <c r="AI89" t="s">
        <v>1130</v>
      </c>
      <c r="AJ89">
        <v>0.59524549999999998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0.13315150818983643</v>
      </c>
    </row>
    <row r="90" spans="1:43" x14ac:dyDescent="0.35">
      <c r="A90">
        <v>89</v>
      </c>
      <c r="B90">
        <v>7</v>
      </c>
      <c r="C90" t="s">
        <v>41</v>
      </c>
      <c r="D90">
        <v>-67.566500000000005</v>
      </c>
      <c r="E90" s="2">
        <v>-68.116193999999993</v>
      </c>
      <c r="F90">
        <v>0</v>
      </c>
      <c r="G90" t="s">
        <v>614</v>
      </c>
      <c r="H90">
        <v>2</v>
      </c>
      <c r="I90">
        <v>0</v>
      </c>
      <c r="J90" s="80">
        <v>2016</v>
      </c>
      <c r="K90" t="s">
        <v>30</v>
      </c>
      <c r="L90">
        <v>100</v>
      </c>
      <c r="M90">
        <v>11.428783320000001</v>
      </c>
      <c r="N90">
        <v>5</v>
      </c>
      <c r="O90" t="s">
        <v>12</v>
      </c>
      <c r="P90">
        <v>89</v>
      </c>
      <c r="Q90" t="s">
        <v>13</v>
      </c>
      <c r="R90" t="s">
        <v>14</v>
      </c>
      <c r="S90" t="s">
        <v>14</v>
      </c>
      <c r="T90" s="79">
        <v>0</v>
      </c>
      <c r="U90" s="79">
        <v>3</v>
      </c>
      <c r="V90" s="79">
        <v>1.5</v>
      </c>
      <c r="W90" s="79">
        <v>3</v>
      </c>
      <c r="X90">
        <v>0.77305769000000002</v>
      </c>
      <c r="Y90" t="s">
        <v>1096</v>
      </c>
      <c r="Z90" t="s">
        <v>622</v>
      </c>
      <c r="AA90">
        <v>1</v>
      </c>
      <c r="AB90">
        <v>0</v>
      </c>
      <c r="AE90" t="s">
        <v>520</v>
      </c>
      <c r="AF90">
        <v>0</v>
      </c>
      <c r="AG90" t="s">
        <v>671</v>
      </c>
      <c r="AH90" t="s">
        <v>1129</v>
      </c>
      <c r="AI90" t="s">
        <v>1130</v>
      </c>
      <c r="AJ90">
        <v>0.59524549999999998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0.13315150818983643</v>
      </c>
    </row>
    <row r="91" spans="1:43" x14ac:dyDescent="0.35">
      <c r="A91">
        <v>90</v>
      </c>
      <c r="B91">
        <v>7</v>
      </c>
      <c r="C91" t="s">
        <v>41</v>
      </c>
      <c r="D91">
        <v>-67.566500000000005</v>
      </c>
      <c r="E91" s="2">
        <v>-68.116193999999993</v>
      </c>
      <c r="F91">
        <v>0</v>
      </c>
      <c r="G91" t="s">
        <v>614</v>
      </c>
      <c r="H91">
        <v>2</v>
      </c>
      <c r="I91">
        <v>0</v>
      </c>
      <c r="J91" s="80">
        <v>2016</v>
      </c>
      <c r="K91" t="s">
        <v>30</v>
      </c>
      <c r="L91">
        <v>100</v>
      </c>
      <c r="M91">
        <v>11.428783320000001</v>
      </c>
      <c r="N91">
        <v>5</v>
      </c>
      <c r="O91" t="s">
        <v>12</v>
      </c>
      <c r="P91">
        <v>89</v>
      </c>
      <c r="Q91" t="s">
        <v>13</v>
      </c>
      <c r="R91" t="s">
        <v>14</v>
      </c>
      <c r="S91" t="s">
        <v>14</v>
      </c>
      <c r="T91" s="79">
        <v>0</v>
      </c>
      <c r="U91" s="79">
        <v>3</v>
      </c>
      <c r="V91" s="79">
        <v>1.5</v>
      </c>
      <c r="W91" s="79">
        <v>3</v>
      </c>
      <c r="X91">
        <v>0.77305769000000002</v>
      </c>
      <c r="Y91" t="s">
        <v>1096</v>
      </c>
      <c r="Z91" t="s">
        <v>622</v>
      </c>
      <c r="AA91">
        <v>1</v>
      </c>
      <c r="AB91">
        <v>1</v>
      </c>
      <c r="AE91" t="s">
        <v>520</v>
      </c>
      <c r="AF91">
        <v>129.35645203917448</v>
      </c>
      <c r="AG91" t="s">
        <v>671</v>
      </c>
      <c r="AH91" t="s">
        <v>1129</v>
      </c>
      <c r="AI91" t="s">
        <v>1130</v>
      </c>
      <c r="AJ91">
        <v>0.59524549999999998</v>
      </c>
      <c r="AK91">
        <v>76.998845972284428</v>
      </c>
      <c r="AL91">
        <v>52.357606066890057</v>
      </c>
      <c r="AM91">
        <v>988.76755787336356</v>
      </c>
      <c r="AN91">
        <v>672.34127516000444</v>
      </c>
      <c r="AO91">
        <v>0.76437436423652372</v>
      </c>
      <c r="AP91">
        <v>0.51975859306684735</v>
      </c>
      <c r="AQ91">
        <v>0.13315150818983643</v>
      </c>
    </row>
    <row r="92" spans="1:43" x14ac:dyDescent="0.35">
      <c r="A92">
        <v>91</v>
      </c>
      <c r="B92">
        <v>7</v>
      </c>
      <c r="C92" t="s">
        <v>41</v>
      </c>
      <c r="D92" s="14">
        <v>-67.566999999999993</v>
      </c>
      <c r="E92" s="15">
        <v>-68.123138999999995</v>
      </c>
      <c r="F92">
        <v>0.03</v>
      </c>
      <c r="G92" t="s">
        <v>614</v>
      </c>
      <c r="H92">
        <v>5</v>
      </c>
      <c r="I92">
        <v>0</v>
      </c>
      <c r="J92" s="80">
        <v>2016</v>
      </c>
      <c r="K92" t="s">
        <v>30</v>
      </c>
      <c r="L92">
        <v>100</v>
      </c>
      <c r="M92">
        <v>11.428783320000001</v>
      </c>
      <c r="N92">
        <v>5</v>
      </c>
      <c r="O92" t="s">
        <v>12</v>
      </c>
      <c r="P92">
        <v>89</v>
      </c>
      <c r="Q92" t="s">
        <v>13</v>
      </c>
      <c r="R92" t="s">
        <v>14</v>
      </c>
      <c r="S92" t="s">
        <v>14</v>
      </c>
      <c r="T92" s="79">
        <v>0</v>
      </c>
      <c r="U92" s="79">
        <v>3</v>
      </c>
      <c r="V92" s="79">
        <v>1.5</v>
      </c>
      <c r="W92" s="79">
        <v>3</v>
      </c>
      <c r="X92">
        <v>0.77305769000000002</v>
      </c>
      <c r="Y92" t="s">
        <v>1096</v>
      </c>
      <c r="Z92" t="s">
        <v>622</v>
      </c>
      <c r="AA92">
        <v>1</v>
      </c>
      <c r="AB92">
        <v>0</v>
      </c>
      <c r="AE92" t="s">
        <v>520</v>
      </c>
      <c r="AF92">
        <v>0</v>
      </c>
      <c r="AG92" t="s">
        <v>671</v>
      </c>
      <c r="AH92" t="s">
        <v>1129</v>
      </c>
      <c r="AI92" t="s">
        <v>1130</v>
      </c>
      <c r="AJ92">
        <v>0.59524549999999998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0.13275189523153463</v>
      </c>
    </row>
    <row r="93" spans="1:43" x14ac:dyDescent="0.35">
      <c r="A93">
        <v>92</v>
      </c>
      <c r="B93">
        <v>7</v>
      </c>
      <c r="C93" t="s">
        <v>41</v>
      </c>
      <c r="D93" s="14">
        <v>-67.566999999999993</v>
      </c>
      <c r="E93" s="15">
        <v>-68.123138999999995</v>
      </c>
      <c r="F93">
        <v>0.03</v>
      </c>
      <c r="G93" t="s">
        <v>614</v>
      </c>
      <c r="H93">
        <v>5</v>
      </c>
      <c r="I93">
        <v>0</v>
      </c>
      <c r="J93" s="80">
        <v>2016</v>
      </c>
      <c r="K93" t="s">
        <v>30</v>
      </c>
      <c r="L93">
        <v>100</v>
      </c>
      <c r="M93">
        <v>11.428783320000001</v>
      </c>
      <c r="N93">
        <v>5</v>
      </c>
      <c r="O93" t="s">
        <v>12</v>
      </c>
      <c r="P93">
        <v>89</v>
      </c>
      <c r="Q93" t="s">
        <v>13</v>
      </c>
      <c r="R93" t="s">
        <v>14</v>
      </c>
      <c r="S93" t="s">
        <v>14</v>
      </c>
      <c r="T93" s="79">
        <v>0</v>
      </c>
      <c r="U93" s="79">
        <v>3</v>
      </c>
      <c r="V93" s="79">
        <v>1.5</v>
      </c>
      <c r="W93" s="79">
        <v>3</v>
      </c>
      <c r="X93">
        <v>0.77305769000000002</v>
      </c>
      <c r="Y93" t="s">
        <v>1096</v>
      </c>
      <c r="Z93" t="s">
        <v>622</v>
      </c>
      <c r="AA93">
        <v>1</v>
      </c>
      <c r="AB93">
        <v>0</v>
      </c>
      <c r="AE93" t="s">
        <v>520</v>
      </c>
      <c r="AF93">
        <v>0</v>
      </c>
      <c r="AG93" t="s">
        <v>671</v>
      </c>
      <c r="AH93" t="s">
        <v>1129</v>
      </c>
      <c r="AI93" t="s">
        <v>1130</v>
      </c>
      <c r="AJ93">
        <v>0.59524549999999998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0.13275189523153463</v>
      </c>
    </row>
    <row r="94" spans="1:43" x14ac:dyDescent="0.35">
      <c r="A94">
        <v>93</v>
      </c>
      <c r="B94">
        <v>7</v>
      </c>
      <c r="C94" t="s">
        <v>41</v>
      </c>
      <c r="D94" s="14">
        <v>-67.566999999999993</v>
      </c>
      <c r="E94" s="15">
        <v>-68.123138999999995</v>
      </c>
      <c r="F94">
        <v>0.03</v>
      </c>
      <c r="G94" t="s">
        <v>614</v>
      </c>
      <c r="H94">
        <v>5</v>
      </c>
      <c r="I94">
        <v>0</v>
      </c>
      <c r="J94" s="80">
        <v>2016</v>
      </c>
      <c r="K94" t="s">
        <v>30</v>
      </c>
      <c r="L94">
        <v>100</v>
      </c>
      <c r="M94">
        <v>11.428783320000001</v>
      </c>
      <c r="N94">
        <v>5</v>
      </c>
      <c r="O94" t="s">
        <v>12</v>
      </c>
      <c r="P94">
        <v>89</v>
      </c>
      <c r="Q94" t="s">
        <v>13</v>
      </c>
      <c r="R94" t="s">
        <v>14</v>
      </c>
      <c r="S94" t="s">
        <v>14</v>
      </c>
      <c r="T94" s="79">
        <v>0</v>
      </c>
      <c r="U94" s="79">
        <v>3</v>
      </c>
      <c r="V94" s="79">
        <v>1.5</v>
      </c>
      <c r="W94" s="79">
        <v>3</v>
      </c>
      <c r="X94">
        <v>0.77305769000000002</v>
      </c>
      <c r="Y94" t="s">
        <v>1096</v>
      </c>
      <c r="Z94" t="s">
        <v>622</v>
      </c>
      <c r="AA94">
        <v>1</v>
      </c>
      <c r="AB94">
        <v>2</v>
      </c>
      <c r="AE94" t="s">
        <v>520</v>
      </c>
      <c r="AF94">
        <v>258.71290407834897</v>
      </c>
      <c r="AG94" t="s">
        <v>671</v>
      </c>
      <c r="AH94" t="s">
        <v>1129</v>
      </c>
      <c r="AI94" t="s">
        <v>1130</v>
      </c>
      <c r="AJ94">
        <v>0.59524549999999998</v>
      </c>
      <c r="AK94">
        <v>153.99769194456886</v>
      </c>
      <c r="AL94">
        <v>104.71521213378011</v>
      </c>
      <c r="AM94">
        <v>1977.5351157467271</v>
      </c>
      <c r="AN94">
        <v>1344.6825503200089</v>
      </c>
      <c r="AO94">
        <v>1.5287487284730474</v>
      </c>
      <c r="AP94">
        <v>1.0395171861336947</v>
      </c>
      <c r="AQ94">
        <v>0.13275189523153463</v>
      </c>
    </row>
    <row r="95" spans="1:43" x14ac:dyDescent="0.35">
      <c r="A95">
        <v>94</v>
      </c>
      <c r="B95">
        <v>7</v>
      </c>
      <c r="C95" t="s">
        <v>41</v>
      </c>
      <c r="D95" s="14">
        <v>-67.566917000000004</v>
      </c>
      <c r="E95" s="15">
        <v>-68.123056000000005</v>
      </c>
      <c r="F95">
        <v>0.04</v>
      </c>
      <c r="G95" t="s">
        <v>614</v>
      </c>
      <c r="H95">
        <v>5</v>
      </c>
      <c r="I95">
        <v>0</v>
      </c>
      <c r="J95" s="80">
        <v>2016</v>
      </c>
      <c r="K95" t="s">
        <v>30</v>
      </c>
      <c r="L95">
        <v>100</v>
      </c>
      <c r="M95">
        <v>11.428783320000001</v>
      </c>
      <c r="N95">
        <v>5</v>
      </c>
      <c r="O95" t="s">
        <v>12</v>
      </c>
      <c r="P95">
        <v>89</v>
      </c>
      <c r="Q95" t="s">
        <v>13</v>
      </c>
      <c r="R95" t="s">
        <v>14</v>
      </c>
      <c r="S95" t="s">
        <v>14</v>
      </c>
      <c r="T95" s="79">
        <v>0</v>
      </c>
      <c r="U95" s="79">
        <v>3</v>
      </c>
      <c r="V95" s="79">
        <v>1.5</v>
      </c>
      <c r="W95" s="79">
        <v>3</v>
      </c>
      <c r="X95">
        <v>0.77305769000000002</v>
      </c>
      <c r="Y95" t="s">
        <v>1096</v>
      </c>
      <c r="Z95" t="s">
        <v>622</v>
      </c>
      <c r="AA95">
        <v>1</v>
      </c>
      <c r="AB95">
        <v>0</v>
      </c>
      <c r="AE95" t="s">
        <v>520</v>
      </c>
      <c r="AF95">
        <v>0</v>
      </c>
      <c r="AG95" t="s">
        <v>671</v>
      </c>
      <c r="AH95" t="s">
        <v>1129</v>
      </c>
      <c r="AI95" t="s">
        <v>1130</v>
      </c>
      <c r="AJ95">
        <v>0.59524549999999998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0.13275189523153463</v>
      </c>
    </row>
    <row r="96" spans="1:43" x14ac:dyDescent="0.35">
      <c r="A96">
        <v>95</v>
      </c>
      <c r="B96">
        <v>7</v>
      </c>
      <c r="C96" t="s">
        <v>41</v>
      </c>
      <c r="D96" s="14">
        <v>-67.566917000000004</v>
      </c>
      <c r="E96" s="15">
        <v>-68.123056000000005</v>
      </c>
      <c r="F96">
        <v>0.04</v>
      </c>
      <c r="G96" t="s">
        <v>614</v>
      </c>
      <c r="H96">
        <v>5</v>
      </c>
      <c r="I96">
        <v>0</v>
      </c>
      <c r="J96" s="80">
        <v>2016</v>
      </c>
      <c r="K96" t="s">
        <v>30</v>
      </c>
      <c r="L96">
        <v>100</v>
      </c>
      <c r="M96">
        <v>11.428783320000001</v>
      </c>
      <c r="N96">
        <v>5</v>
      </c>
      <c r="O96" t="s">
        <v>12</v>
      </c>
      <c r="P96">
        <v>89</v>
      </c>
      <c r="Q96" t="s">
        <v>13</v>
      </c>
      <c r="R96" t="s">
        <v>14</v>
      </c>
      <c r="S96" t="s">
        <v>14</v>
      </c>
      <c r="T96" s="79">
        <v>0</v>
      </c>
      <c r="U96" s="79">
        <v>3</v>
      </c>
      <c r="V96" s="79">
        <v>1.5</v>
      </c>
      <c r="W96" s="79">
        <v>3</v>
      </c>
      <c r="X96">
        <v>0.77305769000000002</v>
      </c>
      <c r="Y96" t="s">
        <v>1096</v>
      </c>
      <c r="Z96" t="s">
        <v>622</v>
      </c>
      <c r="AA96">
        <v>1</v>
      </c>
      <c r="AB96">
        <v>0</v>
      </c>
      <c r="AE96" t="s">
        <v>520</v>
      </c>
      <c r="AF96">
        <v>0</v>
      </c>
      <c r="AG96" t="s">
        <v>671</v>
      </c>
      <c r="AH96" t="s">
        <v>1129</v>
      </c>
      <c r="AI96" t="s">
        <v>1130</v>
      </c>
      <c r="AJ96">
        <v>0.59524549999999998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0.13275189523153463</v>
      </c>
    </row>
    <row r="97" spans="1:43" x14ac:dyDescent="0.35">
      <c r="A97">
        <v>96</v>
      </c>
      <c r="B97">
        <v>7</v>
      </c>
      <c r="C97" t="s">
        <v>41</v>
      </c>
      <c r="D97" s="14">
        <v>-67.566917000000004</v>
      </c>
      <c r="E97" s="15">
        <v>-68.123056000000005</v>
      </c>
      <c r="F97">
        <v>0.04</v>
      </c>
      <c r="G97" t="s">
        <v>614</v>
      </c>
      <c r="H97">
        <v>5</v>
      </c>
      <c r="I97">
        <v>0</v>
      </c>
      <c r="J97" s="80">
        <v>2016</v>
      </c>
      <c r="K97" t="s">
        <v>30</v>
      </c>
      <c r="L97">
        <v>100</v>
      </c>
      <c r="M97">
        <v>11.428783320000001</v>
      </c>
      <c r="N97">
        <v>5</v>
      </c>
      <c r="O97" t="s">
        <v>12</v>
      </c>
      <c r="P97">
        <v>89</v>
      </c>
      <c r="Q97" t="s">
        <v>13</v>
      </c>
      <c r="R97" t="s">
        <v>14</v>
      </c>
      <c r="S97" t="s">
        <v>14</v>
      </c>
      <c r="T97" s="79">
        <v>0</v>
      </c>
      <c r="U97" s="79">
        <v>3</v>
      </c>
      <c r="V97" s="79">
        <v>1.5</v>
      </c>
      <c r="W97" s="79">
        <v>3</v>
      </c>
      <c r="X97">
        <v>0.77305769000000002</v>
      </c>
      <c r="Y97" t="s">
        <v>1096</v>
      </c>
      <c r="Z97" t="s">
        <v>622</v>
      </c>
      <c r="AA97">
        <v>1</v>
      </c>
      <c r="AB97">
        <v>1</v>
      </c>
      <c r="AE97" t="s">
        <v>520</v>
      </c>
      <c r="AF97">
        <v>129.35645203917448</v>
      </c>
      <c r="AG97" t="s">
        <v>671</v>
      </c>
      <c r="AH97" t="s">
        <v>1129</v>
      </c>
      <c r="AI97" t="s">
        <v>1130</v>
      </c>
      <c r="AJ97">
        <v>0.59524549999999998</v>
      </c>
      <c r="AK97">
        <v>76.998845972284428</v>
      </c>
      <c r="AL97">
        <v>52.357606066890057</v>
      </c>
      <c r="AM97">
        <v>988.76755787336356</v>
      </c>
      <c r="AN97">
        <v>672.34127516000444</v>
      </c>
      <c r="AO97">
        <v>0.76437436423652372</v>
      </c>
      <c r="AP97">
        <v>0.51975859306684735</v>
      </c>
      <c r="AQ97">
        <v>0.13275189523153463</v>
      </c>
    </row>
    <row r="98" spans="1:43" x14ac:dyDescent="0.35">
      <c r="A98">
        <v>97</v>
      </c>
      <c r="B98">
        <v>7</v>
      </c>
      <c r="C98" t="s">
        <v>41</v>
      </c>
      <c r="D98">
        <v>-67.566444000000004</v>
      </c>
      <c r="E98" s="2">
        <v>-68.122416999999999</v>
      </c>
      <c r="F98">
        <v>0.06</v>
      </c>
      <c r="G98" t="s">
        <v>614</v>
      </c>
      <c r="H98">
        <v>5</v>
      </c>
      <c r="I98">
        <v>0</v>
      </c>
      <c r="J98" s="80">
        <v>2016</v>
      </c>
      <c r="K98" t="s">
        <v>30</v>
      </c>
      <c r="L98">
        <v>100</v>
      </c>
      <c r="M98">
        <v>11.428783320000001</v>
      </c>
      <c r="N98">
        <v>5</v>
      </c>
      <c r="O98" t="s">
        <v>12</v>
      </c>
      <c r="P98">
        <v>89</v>
      </c>
      <c r="Q98" t="s">
        <v>13</v>
      </c>
      <c r="R98" t="s">
        <v>14</v>
      </c>
      <c r="S98" t="s">
        <v>14</v>
      </c>
      <c r="T98" s="79">
        <v>0</v>
      </c>
      <c r="U98" s="79">
        <v>3</v>
      </c>
      <c r="V98" s="79">
        <v>1.5</v>
      </c>
      <c r="W98" s="79">
        <v>3</v>
      </c>
      <c r="X98">
        <v>0.77305769000000002</v>
      </c>
      <c r="Y98" t="s">
        <v>1096</v>
      </c>
      <c r="Z98" t="s">
        <v>622</v>
      </c>
      <c r="AA98">
        <v>1</v>
      </c>
      <c r="AB98">
        <v>0</v>
      </c>
      <c r="AE98" t="s">
        <v>520</v>
      </c>
      <c r="AF98">
        <v>0</v>
      </c>
      <c r="AG98" t="s">
        <v>671</v>
      </c>
      <c r="AH98" t="s">
        <v>1129</v>
      </c>
      <c r="AI98" t="s">
        <v>1130</v>
      </c>
      <c r="AJ98">
        <v>0.59524549999999998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0.13275189523153463</v>
      </c>
    </row>
    <row r="99" spans="1:43" x14ac:dyDescent="0.35">
      <c r="A99">
        <v>98</v>
      </c>
      <c r="B99">
        <v>7</v>
      </c>
      <c r="C99" t="s">
        <v>41</v>
      </c>
      <c r="D99">
        <v>-67.566444000000004</v>
      </c>
      <c r="E99" s="2">
        <v>-68.122416999999999</v>
      </c>
      <c r="F99">
        <v>0.06</v>
      </c>
      <c r="G99" t="s">
        <v>614</v>
      </c>
      <c r="H99">
        <v>5</v>
      </c>
      <c r="I99">
        <v>0</v>
      </c>
      <c r="J99" s="80">
        <v>2016</v>
      </c>
      <c r="K99" t="s">
        <v>30</v>
      </c>
      <c r="L99">
        <v>100</v>
      </c>
      <c r="M99">
        <v>11.428783320000001</v>
      </c>
      <c r="N99">
        <v>5</v>
      </c>
      <c r="O99" t="s">
        <v>12</v>
      </c>
      <c r="P99">
        <v>89</v>
      </c>
      <c r="Q99" t="s">
        <v>13</v>
      </c>
      <c r="R99" t="s">
        <v>14</v>
      </c>
      <c r="S99" t="s">
        <v>14</v>
      </c>
      <c r="T99" s="79">
        <v>0</v>
      </c>
      <c r="U99" s="79">
        <v>3</v>
      </c>
      <c r="V99" s="79">
        <v>1.5</v>
      </c>
      <c r="W99" s="79">
        <v>3</v>
      </c>
      <c r="X99">
        <v>0.77305769000000002</v>
      </c>
      <c r="Y99" t="s">
        <v>1096</v>
      </c>
      <c r="Z99" t="s">
        <v>622</v>
      </c>
      <c r="AA99">
        <v>1</v>
      </c>
      <c r="AB99">
        <v>0</v>
      </c>
      <c r="AE99" t="s">
        <v>520</v>
      </c>
      <c r="AF99">
        <v>0</v>
      </c>
      <c r="AG99" t="s">
        <v>671</v>
      </c>
      <c r="AH99" t="s">
        <v>1129</v>
      </c>
      <c r="AI99" t="s">
        <v>1130</v>
      </c>
      <c r="AJ99">
        <v>0.59524549999999998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0.13275189523153463</v>
      </c>
    </row>
    <row r="100" spans="1:43" x14ac:dyDescent="0.35">
      <c r="A100">
        <v>99</v>
      </c>
      <c r="B100">
        <v>7</v>
      </c>
      <c r="C100" t="s">
        <v>41</v>
      </c>
      <c r="D100">
        <v>-67.566444000000004</v>
      </c>
      <c r="E100" s="2">
        <v>-68.122416999999999</v>
      </c>
      <c r="F100">
        <v>0.06</v>
      </c>
      <c r="G100" t="s">
        <v>614</v>
      </c>
      <c r="H100">
        <v>5</v>
      </c>
      <c r="I100">
        <v>0</v>
      </c>
      <c r="J100" s="80">
        <v>2016</v>
      </c>
      <c r="K100" t="s">
        <v>30</v>
      </c>
      <c r="L100">
        <v>100</v>
      </c>
      <c r="M100">
        <v>11.428783320000001</v>
      </c>
      <c r="N100">
        <v>5</v>
      </c>
      <c r="O100" t="s">
        <v>12</v>
      </c>
      <c r="P100">
        <v>89</v>
      </c>
      <c r="Q100" t="s">
        <v>13</v>
      </c>
      <c r="R100" t="s">
        <v>14</v>
      </c>
      <c r="S100" t="s">
        <v>14</v>
      </c>
      <c r="T100" s="79">
        <v>0</v>
      </c>
      <c r="U100" s="79">
        <v>3</v>
      </c>
      <c r="V100" s="79">
        <v>1.5</v>
      </c>
      <c r="W100" s="79">
        <v>3</v>
      </c>
      <c r="X100">
        <v>0.77305769000000002</v>
      </c>
      <c r="Y100" t="s">
        <v>1096</v>
      </c>
      <c r="Z100" t="s">
        <v>622</v>
      </c>
      <c r="AA100">
        <v>1</v>
      </c>
      <c r="AB100">
        <v>0</v>
      </c>
      <c r="AE100" t="s">
        <v>520</v>
      </c>
      <c r="AF100">
        <v>0</v>
      </c>
      <c r="AG100" t="s">
        <v>671</v>
      </c>
      <c r="AH100" t="s">
        <v>1129</v>
      </c>
      <c r="AI100" t="s">
        <v>1130</v>
      </c>
      <c r="AJ100">
        <v>0.59524549999999998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0.13275189523153463</v>
      </c>
    </row>
    <row r="101" spans="1:43" x14ac:dyDescent="0.35">
      <c r="A101">
        <v>100</v>
      </c>
      <c r="B101">
        <v>7</v>
      </c>
      <c r="C101" t="s">
        <v>41</v>
      </c>
      <c r="D101">
        <v>-67.610167000000004</v>
      </c>
      <c r="E101" s="2">
        <v>-68.210306000000003</v>
      </c>
      <c r="F101">
        <v>0.74</v>
      </c>
      <c r="G101" t="s">
        <v>614</v>
      </c>
      <c r="H101">
        <v>10</v>
      </c>
      <c r="I101">
        <v>0</v>
      </c>
      <c r="J101" s="80">
        <v>2016</v>
      </c>
      <c r="K101" t="s">
        <v>30</v>
      </c>
      <c r="L101">
        <v>100</v>
      </c>
      <c r="M101">
        <v>11.428783320000001</v>
      </c>
      <c r="N101">
        <v>5</v>
      </c>
      <c r="O101" t="s">
        <v>12</v>
      </c>
      <c r="P101">
        <v>89</v>
      </c>
      <c r="Q101" t="s">
        <v>13</v>
      </c>
      <c r="R101" t="s">
        <v>14</v>
      </c>
      <c r="S101" t="s">
        <v>14</v>
      </c>
      <c r="T101" s="79">
        <v>0</v>
      </c>
      <c r="U101" s="79">
        <v>3</v>
      </c>
      <c r="V101" s="79">
        <v>1.5</v>
      </c>
      <c r="W101" s="79">
        <v>3</v>
      </c>
      <c r="X101">
        <v>0.77305769000000002</v>
      </c>
      <c r="Y101" t="s">
        <v>1096</v>
      </c>
      <c r="Z101" t="s">
        <v>622</v>
      </c>
      <c r="AA101">
        <v>1</v>
      </c>
      <c r="AB101">
        <v>0</v>
      </c>
      <c r="AE101" t="s">
        <v>520</v>
      </c>
      <c r="AF101">
        <v>0</v>
      </c>
      <c r="AG101" t="s">
        <v>671</v>
      </c>
      <c r="AH101" t="s">
        <v>1129</v>
      </c>
      <c r="AI101" t="s">
        <v>1130</v>
      </c>
      <c r="AJ101">
        <v>0.59524549999999998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0.13208853699948581</v>
      </c>
    </row>
    <row r="102" spans="1:43" x14ac:dyDescent="0.35">
      <c r="A102">
        <v>101</v>
      </c>
      <c r="B102">
        <v>7</v>
      </c>
      <c r="C102" t="s">
        <v>41</v>
      </c>
      <c r="D102">
        <v>-67.610167000000004</v>
      </c>
      <c r="E102" s="2">
        <v>-68.210306000000003</v>
      </c>
      <c r="F102">
        <v>0.74</v>
      </c>
      <c r="G102" t="s">
        <v>614</v>
      </c>
      <c r="H102">
        <v>10</v>
      </c>
      <c r="I102">
        <v>0</v>
      </c>
      <c r="J102" s="80">
        <v>2016</v>
      </c>
      <c r="K102" t="s">
        <v>30</v>
      </c>
      <c r="L102">
        <v>100</v>
      </c>
      <c r="M102">
        <v>11.428783320000001</v>
      </c>
      <c r="N102">
        <v>5</v>
      </c>
      <c r="O102" t="s">
        <v>12</v>
      </c>
      <c r="P102">
        <v>89</v>
      </c>
      <c r="Q102" t="s">
        <v>13</v>
      </c>
      <c r="R102" t="s">
        <v>14</v>
      </c>
      <c r="S102" t="s">
        <v>14</v>
      </c>
      <c r="T102" s="79">
        <v>0</v>
      </c>
      <c r="U102" s="79">
        <v>3</v>
      </c>
      <c r="V102" s="79">
        <v>1.5</v>
      </c>
      <c r="W102" s="79">
        <v>3</v>
      </c>
      <c r="X102">
        <v>0.77305769000000002</v>
      </c>
      <c r="Y102" t="s">
        <v>1096</v>
      </c>
      <c r="Z102" t="s">
        <v>622</v>
      </c>
      <c r="AA102">
        <v>1</v>
      </c>
      <c r="AB102">
        <v>0</v>
      </c>
      <c r="AE102" t="s">
        <v>520</v>
      </c>
      <c r="AF102">
        <v>0</v>
      </c>
      <c r="AG102" t="s">
        <v>671</v>
      </c>
      <c r="AH102" t="s">
        <v>1129</v>
      </c>
      <c r="AI102" t="s">
        <v>1130</v>
      </c>
      <c r="AJ102">
        <v>0.59524549999999998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0.13208853699948581</v>
      </c>
    </row>
    <row r="103" spans="1:43" x14ac:dyDescent="0.35">
      <c r="A103">
        <v>102</v>
      </c>
      <c r="B103">
        <v>7</v>
      </c>
      <c r="C103" t="s">
        <v>41</v>
      </c>
      <c r="D103">
        <v>-67.610167000000004</v>
      </c>
      <c r="E103" s="2">
        <v>-68.210306000000003</v>
      </c>
      <c r="F103">
        <v>0.74</v>
      </c>
      <c r="G103" t="s">
        <v>614</v>
      </c>
      <c r="H103">
        <v>10</v>
      </c>
      <c r="I103">
        <v>0</v>
      </c>
      <c r="J103" s="80">
        <v>2016</v>
      </c>
      <c r="K103" t="s">
        <v>30</v>
      </c>
      <c r="L103">
        <v>100</v>
      </c>
      <c r="M103">
        <v>11.428783320000001</v>
      </c>
      <c r="N103">
        <v>5</v>
      </c>
      <c r="O103" t="s">
        <v>12</v>
      </c>
      <c r="P103">
        <v>89</v>
      </c>
      <c r="Q103" t="s">
        <v>13</v>
      </c>
      <c r="R103" t="s">
        <v>14</v>
      </c>
      <c r="S103" t="s">
        <v>14</v>
      </c>
      <c r="T103" s="79">
        <v>0</v>
      </c>
      <c r="U103" s="79">
        <v>3</v>
      </c>
      <c r="V103" s="79">
        <v>1.5</v>
      </c>
      <c r="W103" s="79">
        <v>3</v>
      </c>
      <c r="X103">
        <v>0.77305769000000002</v>
      </c>
      <c r="Y103" t="s">
        <v>1096</v>
      </c>
      <c r="Z103" t="s">
        <v>622</v>
      </c>
      <c r="AA103">
        <v>1</v>
      </c>
      <c r="AB103">
        <v>0</v>
      </c>
      <c r="AE103" t="s">
        <v>520</v>
      </c>
      <c r="AF103">
        <v>0</v>
      </c>
      <c r="AG103" t="s">
        <v>671</v>
      </c>
      <c r="AH103" t="s">
        <v>1129</v>
      </c>
      <c r="AI103" t="s">
        <v>1130</v>
      </c>
      <c r="AJ103">
        <v>0.59524549999999998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0.13208853699948581</v>
      </c>
    </row>
    <row r="104" spans="1:43" x14ac:dyDescent="0.35">
      <c r="A104">
        <v>103</v>
      </c>
      <c r="B104">
        <v>7</v>
      </c>
      <c r="C104" t="s">
        <v>41</v>
      </c>
      <c r="D104">
        <v>-67.610056</v>
      </c>
      <c r="E104" s="2">
        <v>-68.208749999999995</v>
      </c>
      <c r="F104">
        <v>0.76</v>
      </c>
      <c r="G104" t="s">
        <v>614</v>
      </c>
      <c r="H104">
        <v>10</v>
      </c>
      <c r="I104">
        <v>0</v>
      </c>
      <c r="J104" s="80">
        <v>2016</v>
      </c>
      <c r="K104" t="s">
        <v>30</v>
      </c>
      <c r="L104">
        <v>100</v>
      </c>
      <c r="M104">
        <v>11.428783320000001</v>
      </c>
      <c r="N104">
        <v>5</v>
      </c>
      <c r="O104" t="s">
        <v>12</v>
      </c>
      <c r="P104">
        <v>89</v>
      </c>
      <c r="Q104" t="s">
        <v>13</v>
      </c>
      <c r="R104" t="s">
        <v>14</v>
      </c>
      <c r="S104" t="s">
        <v>14</v>
      </c>
      <c r="T104" s="79">
        <v>0</v>
      </c>
      <c r="U104" s="79">
        <v>3</v>
      </c>
      <c r="V104" s="79">
        <v>1.5</v>
      </c>
      <c r="W104" s="79">
        <v>3</v>
      </c>
      <c r="X104">
        <v>0.77305769000000002</v>
      </c>
      <c r="Y104" t="s">
        <v>1096</v>
      </c>
      <c r="Z104" t="s">
        <v>622</v>
      </c>
      <c r="AA104">
        <v>1</v>
      </c>
      <c r="AB104">
        <v>0</v>
      </c>
      <c r="AE104" t="s">
        <v>520</v>
      </c>
      <c r="AF104">
        <v>0</v>
      </c>
      <c r="AG104" t="s">
        <v>671</v>
      </c>
      <c r="AH104" t="s">
        <v>1129</v>
      </c>
      <c r="AI104" t="s">
        <v>1130</v>
      </c>
      <c r="AJ104">
        <v>0.59524549999999998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0.13208853699948581</v>
      </c>
    </row>
    <row r="105" spans="1:43" x14ac:dyDescent="0.35">
      <c r="A105">
        <v>104</v>
      </c>
      <c r="B105">
        <v>7</v>
      </c>
      <c r="C105" t="s">
        <v>41</v>
      </c>
      <c r="D105">
        <v>-67.610056</v>
      </c>
      <c r="E105" s="2">
        <v>-68.208749999999995</v>
      </c>
      <c r="F105">
        <v>0.76</v>
      </c>
      <c r="G105" t="s">
        <v>614</v>
      </c>
      <c r="H105">
        <v>10</v>
      </c>
      <c r="I105">
        <v>0</v>
      </c>
      <c r="J105" s="80">
        <v>2016</v>
      </c>
      <c r="K105" t="s">
        <v>30</v>
      </c>
      <c r="L105">
        <v>100</v>
      </c>
      <c r="M105">
        <v>11.428783320000001</v>
      </c>
      <c r="N105">
        <v>5</v>
      </c>
      <c r="O105" t="s">
        <v>12</v>
      </c>
      <c r="P105">
        <v>89</v>
      </c>
      <c r="Q105" t="s">
        <v>13</v>
      </c>
      <c r="R105" t="s">
        <v>14</v>
      </c>
      <c r="S105" t="s">
        <v>14</v>
      </c>
      <c r="T105" s="79">
        <v>0</v>
      </c>
      <c r="U105" s="79">
        <v>3</v>
      </c>
      <c r="V105" s="79">
        <v>1.5</v>
      </c>
      <c r="W105" s="79">
        <v>3</v>
      </c>
      <c r="X105">
        <v>0.77305769000000002</v>
      </c>
      <c r="Y105" t="s">
        <v>1096</v>
      </c>
      <c r="Z105" t="s">
        <v>622</v>
      </c>
      <c r="AA105">
        <v>1</v>
      </c>
      <c r="AB105">
        <v>0</v>
      </c>
      <c r="AE105" t="s">
        <v>520</v>
      </c>
      <c r="AF105">
        <v>0</v>
      </c>
      <c r="AG105" t="s">
        <v>671</v>
      </c>
      <c r="AH105" t="s">
        <v>1129</v>
      </c>
      <c r="AI105" t="s">
        <v>1130</v>
      </c>
      <c r="AJ105">
        <v>0.59524549999999998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0.13208853699948581</v>
      </c>
    </row>
    <row r="106" spans="1:43" x14ac:dyDescent="0.35">
      <c r="A106">
        <v>105</v>
      </c>
      <c r="B106">
        <v>7</v>
      </c>
      <c r="C106" t="s">
        <v>41</v>
      </c>
      <c r="D106">
        <v>-67.610056</v>
      </c>
      <c r="E106" s="2">
        <v>-68.208749999999995</v>
      </c>
      <c r="F106">
        <v>0.76</v>
      </c>
      <c r="G106" t="s">
        <v>614</v>
      </c>
      <c r="H106">
        <v>10</v>
      </c>
      <c r="I106">
        <v>0</v>
      </c>
      <c r="J106" s="80">
        <v>2016</v>
      </c>
      <c r="K106" t="s">
        <v>30</v>
      </c>
      <c r="L106">
        <v>100</v>
      </c>
      <c r="M106">
        <v>11.428783320000001</v>
      </c>
      <c r="N106">
        <v>5</v>
      </c>
      <c r="O106" t="s">
        <v>12</v>
      </c>
      <c r="P106">
        <v>89</v>
      </c>
      <c r="Q106" t="s">
        <v>13</v>
      </c>
      <c r="R106" t="s">
        <v>14</v>
      </c>
      <c r="S106" t="s">
        <v>14</v>
      </c>
      <c r="T106" s="79">
        <v>0</v>
      </c>
      <c r="U106" s="79">
        <v>3</v>
      </c>
      <c r="V106" s="79">
        <v>1.5</v>
      </c>
      <c r="W106" s="79">
        <v>3</v>
      </c>
      <c r="X106">
        <v>0.77305769000000002</v>
      </c>
      <c r="Y106" t="s">
        <v>1096</v>
      </c>
      <c r="Z106" t="s">
        <v>622</v>
      </c>
      <c r="AA106">
        <v>1</v>
      </c>
      <c r="AB106">
        <v>0</v>
      </c>
      <c r="AE106" t="s">
        <v>520</v>
      </c>
      <c r="AF106">
        <v>0</v>
      </c>
      <c r="AG106" t="s">
        <v>671</v>
      </c>
      <c r="AH106" t="s">
        <v>1129</v>
      </c>
      <c r="AI106" t="s">
        <v>1130</v>
      </c>
      <c r="AJ106">
        <v>0.59524549999999998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0.13208853699948581</v>
      </c>
    </row>
    <row r="107" spans="1:43" x14ac:dyDescent="0.35">
      <c r="A107">
        <v>106</v>
      </c>
      <c r="B107">
        <v>7</v>
      </c>
      <c r="C107" t="s">
        <v>41</v>
      </c>
      <c r="D107">
        <v>-67.570250000000001</v>
      </c>
      <c r="E107" s="2">
        <v>-68.132750000000001</v>
      </c>
      <c r="F107">
        <v>0.03</v>
      </c>
      <c r="G107" t="s">
        <v>614</v>
      </c>
      <c r="H107">
        <v>10</v>
      </c>
      <c r="I107">
        <v>0</v>
      </c>
      <c r="J107" s="80">
        <v>2016</v>
      </c>
      <c r="K107" t="s">
        <v>30</v>
      </c>
      <c r="L107">
        <v>100</v>
      </c>
      <c r="M107">
        <v>11.428783320000001</v>
      </c>
      <c r="N107">
        <v>5</v>
      </c>
      <c r="O107" t="s">
        <v>12</v>
      </c>
      <c r="P107">
        <v>89</v>
      </c>
      <c r="Q107" t="s">
        <v>13</v>
      </c>
      <c r="R107" t="s">
        <v>14</v>
      </c>
      <c r="S107" t="s">
        <v>14</v>
      </c>
      <c r="T107" s="79">
        <v>0</v>
      </c>
      <c r="U107" s="79">
        <v>3</v>
      </c>
      <c r="V107" s="79">
        <v>1.5</v>
      </c>
      <c r="W107" s="79">
        <v>3</v>
      </c>
      <c r="X107">
        <v>0.77305769000000002</v>
      </c>
      <c r="Y107" t="s">
        <v>1096</v>
      </c>
      <c r="Z107" t="s">
        <v>622</v>
      </c>
      <c r="AA107">
        <v>1</v>
      </c>
      <c r="AB107">
        <v>0</v>
      </c>
      <c r="AE107" t="s">
        <v>520</v>
      </c>
      <c r="AF107">
        <v>0</v>
      </c>
      <c r="AG107" t="s">
        <v>671</v>
      </c>
      <c r="AH107" t="s">
        <v>1129</v>
      </c>
      <c r="AI107" t="s">
        <v>1130</v>
      </c>
      <c r="AJ107">
        <v>0.59524549999999998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0.13208853699948581</v>
      </c>
    </row>
    <row r="108" spans="1:43" x14ac:dyDescent="0.35">
      <c r="A108">
        <v>107</v>
      </c>
      <c r="B108">
        <v>7</v>
      </c>
      <c r="C108" t="s">
        <v>41</v>
      </c>
      <c r="D108">
        <v>-67.570250000000001</v>
      </c>
      <c r="E108" s="2">
        <v>-68.132750000000001</v>
      </c>
      <c r="F108">
        <v>0.03</v>
      </c>
      <c r="G108" t="s">
        <v>614</v>
      </c>
      <c r="H108">
        <v>10</v>
      </c>
      <c r="I108">
        <v>0</v>
      </c>
      <c r="J108" s="80">
        <v>2016</v>
      </c>
      <c r="K108" t="s">
        <v>30</v>
      </c>
      <c r="L108">
        <v>100</v>
      </c>
      <c r="M108">
        <v>11.428783320000001</v>
      </c>
      <c r="N108">
        <v>5</v>
      </c>
      <c r="O108" t="s">
        <v>12</v>
      </c>
      <c r="P108">
        <v>89</v>
      </c>
      <c r="Q108" t="s">
        <v>13</v>
      </c>
      <c r="R108" t="s">
        <v>14</v>
      </c>
      <c r="S108" t="s">
        <v>14</v>
      </c>
      <c r="T108" s="79">
        <v>0</v>
      </c>
      <c r="U108" s="79">
        <v>3</v>
      </c>
      <c r="V108" s="79">
        <v>1.5</v>
      </c>
      <c r="W108" s="79">
        <v>3</v>
      </c>
      <c r="X108">
        <v>0.77305769000000002</v>
      </c>
      <c r="Y108" t="s">
        <v>1096</v>
      </c>
      <c r="Z108" t="s">
        <v>622</v>
      </c>
      <c r="AA108">
        <v>1</v>
      </c>
      <c r="AB108">
        <v>0</v>
      </c>
      <c r="AE108" t="s">
        <v>520</v>
      </c>
      <c r="AF108">
        <v>0</v>
      </c>
      <c r="AG108" t="s">
        <v>671</v>
      </c>
      <c r="AH108" t="s">
        <v>1129</v>
      </c>
      <c r="AI108" t="s">
        <v>1130</v>
      </c>
      <c r="AJ108">
        <v>0.59524549999999998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0.13208853699948581</v>
      </c>
    </row>
    <row r="109" spans="1:43" x14ac:dyDescent="0.35">
      <c r="A109">
        <v>108</v>
      </c>
      <c r="B109">
        <v>7</v>
      </c>
      <c r="C109" t="s">
        <v>41</v>
      </c>
      <c r="D109">
        <v>-67.570250000000001</v>
      </c>
      <c r="E109" s="2">
        <v>-68.132750000000001</v>
      </c>
      <c r="F109">
        <v>0.03</v>
      </c>
      <c r="G109" t="s">
        <v>614</v>
      </c>
      <c r="H109">
        <v>10</v>
      </c>
      <c r="I109">
        <v>0</v>
      </c>
      <c r="J109" s="80">
        <v>2016</v>
      </c>
      <c r="K109" t="s">
        <v>30</v>
      </c>
      <c r="L109">
        <v>100</v>
      </c>
      <c r="M109">
        <v>11.428783320000001</v>
      </c>
      <c r="N109">
        <v>5</v>
      </c>
      <c r="O109" t="s">
        <v>12</v>
      </c>
      <c r="P109">
        <v>89</v>
      </c>
      <c r="Q109" t="s">
        <v>13</v>
      </c>
      <c r="R109" t="s">
        <v>14</v>
      </c>
      <c r="S109" t="s">
        <v>14</v>
      </c>
      <c r="T109" s="79">
        <v>0</v>
      </c>
      <c r="U109" s="79">
        <v>3</v>
      </c>
      <c r="V109" s="79">
        <v>1.5</v>
      </c>
      <c r="W109" s="79">
        <v>3</v>
      </c>
      <c r="X109">
        <v>0.77305769000000002</v>
      </c>
      <c r="Y109" t="s">
        <v>1096</v>
      </c>
      <c r="Z109" t="s">
        <v>622</v>
      </c>
      <c r="AA109">
        <v>1</v>
      </c>
      <c r="AB109">
        <v>0</v>
      </c>
      <c r="AE109" t="s">
        <v>520</v>
      </c>
      <c r="AF109">
        <v>0</v>
      </c>
      <c r="AG109" t="s">
        <v>671</v>
      </c>
      <c r="AH109" t="s">
        <v>1129</v>
      </c>
      <c r="AI109" t="s">
        <v>1130</v>
      </c>
      <c r="AJ109">
        <v>0.59524549999999998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0.13208853699948581</v>
      </c>
    </row>
    <row r="110" spans="1:43" x14ac:dyDescent="0.35">
      <c r="A110">
        <v>109</v>
      </c>
      <c r="B110">
        <v>7</v>
      </c>
      <c r="C110" t="s">
        <v>41</v>
      </c>
      <c r="D110">
        <v>-67.570110999999997</v>
      </c>
      <c r="E110" s="2">
        <v>-68.132806000000002</v>
      </c>
      <c r="F110">
        <v>0.03</v>
      </c>
      <c r="G110" t="s">
        <v>614</v>
      </c>
      <c r="H110">
        <v>10</v>
      </c>
      <c r="I110">
        <v>0</v>
      </c>
      <c r="J110" s="80">
        <v>2016</v>
      </c>
      <c r="K110" t="s">
        <v>30</v>
      </c>
      <c r="L110">
        <v>100</v>
      </c>
      <c r="M110">
        <v>11.428783320000001</v>
      </c>
      <c r="N110">
        <v>5</v>
      </c>
      <c r="O110" t="s">
        <v>12</v>
      </c>
      <c r="P110">
        <v>89</v>
      </c>
      <c r="Q110" t="s">
        <v>13</v>
      </c>
      <c r="R110" t="s">
        <v>14</v>
      </c>
      <c r="S110" t="s">
        <v>14</v>
      </c>
      <c r="T110" s="79">
        <v>0</v>
      </c>
      <c r="U110" s="79">
        <v>3</v>
      </c>
      <c r="V110" s="79">
        <v>1.5</v>
      </c>
      <c r="W110" s="79">
        <v>3</v>
      </c>
      <c r="X110">
        <v>0.77305769000000002</v>
      </c>
      <c r="Y110" t="s">
        <v>1096</v>
      </c>
      <c r="Z110" t="s">
        <v>622</v>
      </c>
      <c r="AA110">
        <v>1</v>
      </c>
      <c r="AB110">
        <v>0</v>
      </c>
      <c r="AE110" t="s">
        <v>520</v>
      </c>
      <c r="AF110">
        <v>0</v>
      </c>
      <c r="AG110" t="s">
        <v>671</v>
      </c>
      <c r="AH110" t="s">
        <v>1129</v>
      </c>
      <c r="AI110" t="s">
        <v>1130</v>
      </c>
      <c r="AJ110">
        <v>0.59524549999999998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0.13208853699948581</v>
      </c>
    </row>
    <row r="111" spans="1:43" x14ac:dyDescent="0.35">
      <c r="A111">
        <v>110</v>
      </c>
      <c r="B111">
        <v>7</v>
      </c>
      <c r="C111" t="s">
        <v>41</v>
      </c>
      <c r="D111">
        <v>-67.570110999999997</v>
      </c>
      <c r="E111" s="2">
        <v>-68.132806000000002</v>
      </c>
      <c r="F111">
        <v>0.03</v>
      </c>
      <c r="G111" t="s">
        <v>614</v>
      </c>
      <c r="H111">
        <v>10</v>
      </c>
      <c r="I111">
        <v>0</v>
      </c>
      <c r="J111" s="80">
        <v>2016</v>
      </c>
      <c r="K111" t="s">
        <v>30</v>
      </c>
      <c r="L111">
        <v>100</v>
      </c>
      <c r="M111">
        <v>11.428783320000001</v>
      </c>
      <c r="N111">
        <v>5</v>
      </c>
      <c r="O111" t="s">
        <v>12</v>
      </c>
      <c r="P111">
        <v>89</v>
      </c>
      <c r="Q111" t="s">
        <v>13</v>
      </c>
      <c r="R111" t="s">
        <v>14</v>
      </c>
      <c r="S111" t="s">
        <v>14</v>
      </c>
      <c r="T111" s="79">
        <v>0</v>
      </c>
      <c r="U111" s="79">
        <v>3</v>
      </c>
      <c r="V111" s="79">
        <v>1.5</v>
      </c>
      <c r="W111" s="79">
        <v>3</v>
      </c>
      <c r="X111">
        <v>0.77305769000000002</v>
      </c>
      <c r="Y111" t="s">
        <v>1096</v>
      </c>
      <c r="Z111" t="s">
        <v>622</v>
      </c>
      <c r="AA111">
        <v>1</v>
      </c>
      <c r="AB111">
        <v>0</v>
      </c>
      <c r="AE111" t="s">
        <v>520</v>
      </c>
      <c r="AF111">
        <v>0</v>
      </c>
      <c r="AG111" t="s">
        <v>671</v>
      </c>
      <c r="AH111" t="s">
        <v>1129</v>
      </c>
      <c r="AI111" t="s">
        <v>1130</v>
      </c>
      <c r="AJ111">
        <v>0.59524549999999998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0.13208853699948581</v>
      </c>
    </row>
    <row r="112" spans="1:43" x14ac:dyDescent="0.35">
      <c r="A112">
        <v>111</v>
      </c>
      <c r="B112">
        <v>7</v>
      </c>
      <c r="C112" t="s">
        <v>41</v>
      </c>
      <c r="D112">
        <v>-67.570110999999997</v>
      </c>
      <c r="E112" s="2">
        <v>-68.132806000000002</v>
      </c>
      <c r="F112">
        <v>0.03</v>
      </c>
      <c r="G112" t="s">
        <v>614</v>
      </c>
      <c r="H112">
        <v>10</v>
      </c>
      <c r="I112">
        <v>0</v>
      </c>
      <c r="J112" s="80">
        <v>2016</v>
      </c>
      <c r="K112" t="s">
        <v>30</v>
      </c>
      <c r="L112">
        <v>100</v>
      </c>
      <c r="M112">
        <v>11.428783320000001</v>
      </c>
      <c r="N112">
        <v>5</v>
      </c>
      <c r="O112" t="s">
        <v>12</v>
      </c>
      <c r="P112">
        <v>89</v>
      </c>
      <c r="Q112" t="s">
        <v>13</v>
      </c>
      <c r="R112" t="s">
        <v>14</v>
      </c>
      <c r="S112" t="s">
        <v>14</v>
      </c>
      <c r="T112" s="79">
        <v>0</v>
      </c>
      <c r="U112" s="79">
        <v>3</v>
      </c>
      <c r="V112" s="79">
        <v>1.5</v>
      </c>
      <c r="W112" s="79">
        <v>3</v>
      </c>
      <c r="X112">
        <v>0.77305769000000002</v>
      </c>
      <c r="Y112" t="s">
        <v>1096</v>
      </c>
      <c r="Z112" t="s">
        <v>622</v>
      </c>
      <c r="AA112">
        <v>1</v>
      </c>
      <c r="AB112">
        <v>0</v>
      </c>
      <c r="AE112" t="s">
        <v>520</v>
      </c>
      <c r="AF112">
        <v>0</v>
      </c>
      <c r="AG112" t="s">
        <v>671</v>
      </c>
      <c r="AH112" t="s">
        <v>1129</v>
      </c>
      <c r="AI112" t="s">
        <v>1130</v>
      </c>
      <c r="AJ112">
        <v>0.59524549999999998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0.13208853699948581</v>
      </c>
    </row>
    <row r="113" spans="1:43" x14ac:dyDescent="0.35">
      <c r="A113">
        <v>112</v>
      </c>
      <c r="B113">
        <v>7</v>
      </c>
      <c r="C113" t="s">
        <v>41</v>
      </c>
      <c r="D113">
        <v>-67.610221999999993</v>
      </c>
      <c r="E113" s="2">
        <v>-68.211139000000003</v>
      </c>
      <c r="F113">
        <v>0.72</v>
      </c>
      <c r="G113" t="s">
        <v>614</v>
      </c>
      <c r="H113">
        <v>15</v>
      </c>
      <c r="I113">
        <v>0</v>
      </c>
      <c r="J113" s="80">
        <v>2016</v>
      </c>
      <c r="K113" t="s">
        <v>30</v>
      </c>
      <c r="L113">
        <v>100</v>
      </c>
      <c r="M113">
        <v>11.428783320000001</v>
      </c>
      <c r="N113">
        <v>5</v>
      </c>
      <c r="O113" t="s">
        <v>12</v>
      </c>
      <c r="P113">
        <v>89</v>
      </c>
      <c r="Q113" t="s">
        <v>13</v>
      </c>
      <c r="R113" t="s">
        <v>14</v>
      </c>
      <c r="S113" t="s">
        <v>14</v>
      </c>
      <c r="T113" s="79">
        <v>0</v>
      </c>
      <c r="U113" s="79">
        <v>3</v>
      </c>
      <c r="V113" s="79">
        <v>1.5</v>
      </c>
      <c r="W113" s="79">
        <v>3</v>
      </c>
      <c r="X113">
        <v>0.77305769000000002</v>
      </c>
      <c r="Y113" t="s">
        <v>1096</v>
      </c>
      <c r="Z113" t="s">
        <v>622</v>
      </c>
      <c r="AA113">
        <v>1</v>
      </c>
      <c r="AB113">
        <v>0</v>
      </c>
      <c r="AE113" t="s">
        <v>520</v>
      </c>
      <c r="AF113">
        <v>0</v>
      </c>
      <c r="AG113" t="s">
        <v>671</v>
      </c>
      <c r="AH113" t="s">
        <v>1129</v>
      </c>
      <c r="AI113" t="s">
        <v>1130</v>
      </c>
      <c r="AJ113">
        <v>0.59524549999999998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0.13142849355358946</v>
      </c>
    </row>
    <row r="114" spans="1:43" x14ac:dyDescent="0.35">
      <c r="A114">
        <v>113</v>
      </c>
      <c r="B114">
        <v>7</v>
      </c>
      <c r="C114" t="s">
        <v>41</v>
      </c>
      <c r="D114">
        <v>-67.610221999999993</v>
      </c>
      <c r="E114" s="2">
        <v>-68.211139000000003</v>
      </c>
      <c r="F114">
        <v>0.72</v>
      </c>
      <c r="G114" t="s">
        <v>614</v>
      </c>
      <c r="H114">
        <v>15</v>
      </c>
      <c r="I114">
        <v>0</v>
      </c>
      <c r="J114" s="80">
        <v>2016</v>
      </c>
      <c r="K114" t="s">
        <v>30</v>
      </c>
      <c r="L114">
        <v>100</v>
      </c>
      <c r="M114">
        <v>11.428783320000001</v>
      </c>
      <c r="N114">
        <v>5</v>
      </c>
      <c r="O114" t="s">
        <v>12</v>
      </c>
      <c r="P114">
        <v>89</v>
      </c>
      <c r="Q114" t="s">
        <v>13</v>
      </c>
      <c r="R114" t="s">
        <v>14</v>
      </c>
      <c r="S114" t="s">
        <v>14</v>
      </c>
      <c r="T114" s="79">
        <v>0</v>
      </c>
      <c r="U114" s="79">
        <v>3</v>
      </c>
      <c r="V114" s="79">
        <v>1.5</v>
      </c>
      <c r="W114" s="79">
        <v>3</v>
      </c>
      <c r="X114">
        <v>0.77305769000000002</v>
      </c>
      <c r="Y114" t="s">
        <v>1096</v>
      </c>
      <c r="Z114" t="s">
        <v>622</v>
      </c>
      <c r="AA114">
        <v>1</v>
      </c>
      <c r="AB114">
        <v>0</v>
      </c>
      <c r="AE114" t="s">
        <v>520</v>
      </c>
      <c r="AF114">
        <v>0</v>
      </c>
      <c r="AG114" t="s">
        <v>671</v>
      </c>
      <c r="AH114" t="s">
        <v>1129</v>
      </c>
      <c r="AI114" t="s">
        <v>1130</v>
      </c>
      <c r="AJ114">
        <v>0.59524549999999998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0.13142849355358946</v>
      </c>
    </row>
    <row r="115" spans="1:43" x14ac:dyDescent="0.35">
      <c r="A115">
        <v>114</v>
      </c>
      <c r="B115">
        <v>7</v>
      </c>
      <c r="C115" t="s">
        <v>41</v>
      </c>
      <c r="D115">
        <v>-67.610221999999993</v>
      </c>
      <c r="E115" s="2">
        <v>-68.211139000000003</v>
      </c>
      <c r="F115">
        <v>0.72</v>
      </c>
      <c r="G115" t="s">
        <v>614</v>
      </c>
      <c r="H115">
        <v>15</v>
      </c>
      <c r="I115">
        <v>0</v>
      </c>
      <c r="J115" s="80">
        <v>2016</v>
      </c>
      <c r="K115" t="s">
        <v>30</v>
      </c>
      <c r="L115">
        <v>100</v>
      </c>
      <c r="M115">
        <v>11.428783320000001</v>
      </c>
      <c r="N115">
        <v>5</v>
      </c>
      <c r="O115" t="s">
        <v>12</v>
      </c>
      <c r="P115">
        <v>89</v>
      </c>
      <c r="Q115" t="s">
        <v>13</v>
      </c>
      <c r="R115" t="s">
        <v>14</v>
      </c>
      <c r="S115" t="s">
        <v>14</v>
      </c>
      <c r="T115" s="79">
        <v>0</v>
      </c>
      <c r="U115" s="79">
        <v>3</v>
      </c>
      <c r="V115" s="79">
        <v>1.5</v>
      </c>
      <c r="W115" s="79">
        <v>3</v>
      </c>
      <c r="X115">
        <v>0.77305769000000002</v>
      </c>
      <c r="Y115" t="s">
        <v>1096</v>
      </c>
      <c r="Z115" t="s">
        <v>622</v>
      </c>
      <c r="AA115">
        <v>1</v>
      </c>
      <c r="AB115">
        <v>0</v>
      </c>
      <c r="AE115" t="s">
        <v>520</v>
      </c>
      <c r="AF115">
        <v>0</v>
      </c>
      <c r="AG115" t="s">
        <v>671</v>
      </c>
      <c r="AH115" t="s">
        <v>1129</v>
      </c>
      <c r="AI115" t="s">
        <v>1130</v>
      </c>
      <c r="AJ115">
        <v>0.59524549999999998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0.13142849355358946</v>
      </c>
    </row>
    <row r="116" spans="1:43" x14ac:dyDescent="0.35">
      <c r="A116">
        <v>115</v>
      </c>
      <c r="B116">
        <v>7</v>
      </c>
      <c r="C116" t="s">
        <v>41</v>
      </c>
      <c r="D116">
        <v>-67.573250000000002</v>
      </c>
      <c r="E116" s="2">
        <v>-68.125332999999998</v>
      </c>
      <c r="F116">
        <v>0.06</v>
      </c>
      <c r="G116" t="s">
        <v>614</v>
      </c>
      <c r="H116">
        <v>15</v>
      </c>
      <c r="I116">
        <v>0</v>
      </c>
      <c r="J116" s="80">
        <v>2016</v>
      </c>
      <c r="K116" t="s">
        <v>30</v>
      </c>
      <c r="L116">
        <v>100</v>
      </c>
      <c r="M116">
        <v>11.428783320000001</v>
      </c>
      <c r="N116">
        <v>5</v>
      </c>
      <c r="O116" t="s">
        <v>12</v>
      </c>
      <c r="P116">
        <v>89</v>
      </c>
      <c r="Q116" t="s">
        <v>13</v>
      </c>
      <c r="R116" t="s">
        <v>14</v>
      </c>
      <c r="S116" t="s">
        <v>14</v>
      </c>
      <c r="T116" s="79">
        <v>0</v>
      </c>
      <c r="U116" s="79">
        <v>3</v>
      </c>
      <c r="V116" s="79">
        <v>1.5</v>
      </c>
      <c r="W116" s="79">
        <v>3</v>
      </c>
      <c r="X116">
        <v>0.77305769000000002</v>
      </c>
      <c r="Y116" t="s">
        <v>1096</v>
      </c>
      <c r="Z116" t="s">
        <v>622</v>
      </c>
      <c r="AA116">
        <v>1</v>
      </c>
      <c r="AB116">
        <v>0</v>
      </c>
      <c r="AE116" t="s">
        <v>520</v>
      </c>
      <c r="AF116">
        <v>0</v>
      </c>
      <c r="AG116" t="s">
        <v>671</v>
      </c>
      <c r="AH116" t="s">
        <v>1129</v>
      </c>
      <c r="AI116" t="s">
        <v>1130</v>
      </c>
      <c r="AJ116">
        <v>0.59524549999999998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0.13142849355358946</v>
      </c>
    </row>
    <row r="117" spans="1:43" x14ac:dyDescent="0.35">
      <c r="A117">
        <v>116</v>
      </c>
      <c r="B117">
        <v>7</v>
      </c>
      <c r="C117" t="s">
        <v>41</v>
      </c>
      <c r="D117">
        <v>-67.573250000000002</v>
      </c>
      <c r="E117" s="2">
        <v>-68.125332999999998</v>
      </c>
      <c r="F117">
        <v>0.06</v>
      </c>
      <c r="G117" t="s">
        <v>614</v>
      </c>
      <c r="H117">
        <v>15</v>
      </c>
      <c r="I117">
        <v>0</v>
      </c>
      <c r="J117" s="80">
        <v>2016</v>
      </c>
      <c r="K117" t="s">
        <v>30</v>
      </c>
      <c r="L117">
        <v>100</v>
      </c>
      <c r="M117">
        <v>11.428783320000001</v>
      </c>
      <c r="N117">
        <v>5</v>
      </c>
      <c r="O117" t="s">
        <v>12</v>
      </c>
      <c r="P117">
        <v>89</v>
      </c>
      <c r="Q117" t="s">
        <v>13</v>
      </c>
      <c r="R117" t="s">
        <v>14</v>
      </c>
      <c r="S117" t="s">
        <v>14</v>
      </c>
      <c r="T117" s="79">
        <v>0</v>
      </c>
      <c r="U117" s="79">
        <v>3</v>
      </c>
      <c r="V117" s="79">
        <v>1.5</v>
      </c>
      <c r="W117" s="79">
        <v>3</v>
      </c>
      <c r="X117">
        <v>0.77305769000000002</v>
      </c>
      <c r="Y117" t="s">
        <v>1096</v>
      </c>
      <c r="Z117" t="s">
        <v>622</v>
      </c>
      <c r="AA117">
        <v>1</v>
      </c>
      <c r="AB117">
        <v>1</v>
      </c>
      <c r="AE117" t="s">
        <v>520</v>
      </c>
      <c r="AF117">
        <v>129.35645203917448</v>
      </c>
      <c r="AG117" t="s">
        <v>671</v>
      </c>
      <c r="AH117" t="s">
        <v>1129</v>
      </c>
      <c r="AI117" t="s">
        <v>1130</v>
      </c>
      <c r="AJ117">
        <v>0.59524549999999998</v>
      </c>
      <c r="AK117">
        <v>76.998845972284428</v>
      </c>
      <c r="AL117">
        <v>52.357606066890057</v>
      </c>
      <c r="AM117">
        <v>988.76755787336356</v>
      </c>
      <c r="AN117">
        <v>672.34127516000444</v>
      </c>
      <c r="AO117">
        <v>0.76437436423652372</v>
      </c>
      <c r="AP117">
        <v>0.51975859306684735</v>
      </c>
      <c r="AQ117">
        <v>0.13142849355358946</v>
      </c>
    </row>
    <row r="118" spans="1:43" x14ac:dyDescent="0.35">
      <c r="A118">
        <v>117</v>
      </c>
      <c r="B118">
        <v>7</v>
      </c>
      <c r="C118" t="s">
        <v>41</v>
      </c>
      <c r="D118">
        <v>-67.573250000000002</v>
      </c>
      <c r="E118" s="2">
        <v>-68.125332999999998</v>
      </c>
      <c r="F118">
        <v>0.06</v>
      </c>
      <c r="G118" t="s">
        <v>614</v>
      </c>
      <c r="H118">
        <v>15</v>
      </c>
      <c r="I118">
        <v>0</v>
      </c>
      <c r="J118" s="80">
        <v>2016</v>
      </c>
      <c r="K118" t="s">
        <v>30</v>
      </c>
      <c r="L118">
        <v>100</v>
      </c>
      <c r="M118">
        <v>11.428783320000001</v>
      </c>
      <c r="N118">
        <v>5</v>
      </c>
      <c r="O118" t="s">
        <v>12</v>
      </c>
      <c r="P118">
        <v>89</v>
      </c>
      <c r="Q118" t="s">
        <v>13</v>
      </c>
      <c r="R118" t="s">
        <v>14</v>
      </c>
      <c r="S118" t="s">
        <v>14</v>
      </c>
      <c r="T118" s="79">
        <v>0</v>
      </c>
      <c r="U118" s="79">
        <v>3</v>
      </c>
      <c r="V118" s="79">
        <v>1.5</v>
      </c>
      <c r="W118" s="79">
        <v>3</v>
      </c>
      <c r="X118">
        <v>0.77305769000000002</v>
      </c>
      <c r="Y118" t="s">
        <v>1096</v>
      </c>
      <c r="Z118" t="s">
        <v>622</v>
      </c>
      <c r="AA118">
        <v>1</v>
      </c>
      <c r="AB118">
        <v>1</v>
      </c>
      <c r="AE118" t="s">
        <v>520</v>
      </c>
      <c r="AF118">
        <v>129.35645203917448</v>
      </c>
      <c r="AG118" t="s">
        <v>671</v>
      </c>
      <c r="AH118" t="s">
        <v>1129</v>
      </c>
      <c r="AI118" t="s">
        <v>1130</v>
      </c>
      <c r="AJ118">
        <v>0.59524549999999998</v>
      </c>
      <c r="AK118">
        <v>76.998845972284428</v>
      </c>
      <c r="AL118">
        <v>52.357606066890057</v>
      </c>
      <c r="AM118">
        <v>988.76755787336356</v>
      </c>
      <c r="AN118">
        <v>672.34127516000444</v>
      </c>
      <c r="AO118">
        <v>0.76437436423652372</v>
      </c>
      <c r="AP118">
        <v>0.51975859306684735</v>
      </c>
      <c r="AQ118">
        <v>0.13142849355358946</v>
      </c>
    </row>
    <row r="119" spans="1:43" x14ac:dyDescent="0.35">
      <c r="A119">
        <v>118</v>
      </c>
      <c r="B119">
        <v>7</v>
      </c>
      <c r="C119" t="s">
        <v>41</v>
      </c>
      <c r="D119">
        <v>-67.562416999999996</v>
      </c>
      <c r="E119" s="2">
        <v>-68.169528</v>
      </c>
      <c r="F119">
        <v>0.08</v>
      </c>
      <c r="G119" t="s">
        <v>614</v>
      </c>
      <c r="H119">
        <v>15</v>
      </c>
      <c r="I119">
        <v>0</v>
      </c>
      <c r="J119" s="80">
        <v>2016</v>
      </c>
      <c r="K119" t="s">
        <v>30</v>
      </c>
      <c r="L119">
        <v>100</v>
      </c>
      <c r="M119">
        <v>11.428783320000001</v>
      </c>
      <c r="N119">
        <v>5</v>
      </c>
      <c r="O119" t="s">
        <v>12</v>
      </c>
      <c r="P119">
        <v>89</v>
      </c>
      <c r="Q119" t="s">
        <v>13</v>
      </c>
      <c r="R119" t="s">
        <v>14</v>
      </c>
      <c r="S119" t="s">
        <v>14</v>
      </c>
      <c r="T119" s="79">
        <v>0</v>
      </c>
      <c r="U119" s="79">
        <v>3</v>
      </c>
      <c r="V119" s="79">
        <v>1.5</v>
      </c>
      <c r="W119" s="79">
        <v>3</v>
      </c>
      <c r="X119">
        <v>0.77305769000000002</v>
      </c>
      <c r="Y119" t="s">
        <v>1096</v>
      </c>
      <c r="Z119" t="s">
        <v>622</v>
      </c>
      <c r="AA119">
        <v>1</v>
      </c>
      <c r="AB119">
        <v>0</v>
      </c>
      <c r="AE119" t="s">
        <v>520</v>
      </c>
      <c r="AF119">
        <v>0</v>
      </c>
      <c r="AG119" t="s">
        <v>671</v>
      </c>
      <c r="AH119" t="s">
        <v>1129</v>
      </c>
      <c r="AI119" t="s">
        <v>1130</v>
      </c>
      <c r="AJ119">
        <v>0.59524549999999998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0.13142849355358946</v>
      </c>
    </row>
    <row r="120" spans="1:43" x14ac:dyDescent="0.35">
      <c r="A120">
        <v>119</v>
      </c>
      <c r="B120">
        <v>7</v>
      </c>
      <c r="C120" t="s">
        <v>41</v>
      </c>
      <c r="D120">
        <v>-67.562416999999996</v>
      </c>
      <c r="E120" s="2">
        <v>-68.169528</v>
      </c>
      <c r="F120">
        <v>0.08</v>
      </c>
      <c r="G120" t="s">
        <v>614</v>
      </c>
      <c r="H120">
        <v>15</v>
      </c>
      <c r="I120">
        <v>0</v>
      </c>
      <c r="J120" s="80">
        <v>2016</v>
      </c>
      <c r="K120" t="s">
        <v>30</v>
      </c>
      <c r="L120">
        <v>100</v>
      </c>
      <c r="M120">
        <v>11.428783320000001</v>
      </c>
      <c r="N120">
        <v>5</v>
      </c>
      <c r="O120" t="s">
        <v>12</v>
      </c>
      <c r="P120">
        <v>89</v>
      </c>
      <c r="Q120" t="s">
        <v>13</v>
      </c>
      <c r="R120" t="s">
        <v>14</v>
      </c>
      <c r="S120" t="s">
        <v>14</v>
      </c>
      <c r="T120" s="79">
        <v>0</v>
      </c>
      <c r="U120" s="79">
        <v>3</v>
      </c>
      <c r="V120" s="79">
        <v>1.5</v>
      </c>
      <c r="W120" s="79">
        <v>3</v>
      </c>
      <c r="X120">
        <v>0.77305769000000002</v>
      </c>
      <c r="Y120" t="s">
        <v>1096</v>
      </c>
      <c r="Z120" t="s">
        <v>622</v>
      </c>
      <c r="AA120">
        <v>1</v>
      </c>
      <c r="AB120">
        <v>0</v>
      </c>
      <c r="AE120" t="s">
        <v>520</v>
      </c>
      <c r="AF120">
        <v>0</v>
      </c>
      <c r="AG120" t="s">
        <v>671</v>
      </c>
      <c r="AH120" t="s">
        <v>1129</v>
      </c>
      <c r="AI120" t="s">
        <v>1130</v>
      </c>
      <c r="AJ120">
        <v>0.59524549999999998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0.13142849355358946</v>
      </c>
    </row>
    <row r="121" spans="1:43" x14ac:dyDescent="0.35">
      <c r="A121">
        <v>120</v>
      </c>
      <c r="B121">
        <v>7</v>
      </c>
      <c r="C121" t="s">
        <v>41</v>
      </c>
      <c r="D121">
        <v>-67.562416999999996</v>
      </c>
      <c r="E121" s="2">
        <v>-68.169528</v>
      </c>
      <c r="F121">
        <v>0.08</v>
      </c>
      <c r="G121" t="s">
        <v>614</v>
      </c>
      <c r="H121">
        <v>15</v>
      </c>
      <c r="I121">
        <v>0</v>
      </c>
      <c r="J121" s="80">
        <v>2016</v>
      </c>
      <c r="K121" t="s">
        <v>30</v>
      </c>
      <c r="L121">
        <v>100</v>
      </c>
      <c r="M121">
        <v>11.428783320000001</v>
      </c>
      <c r="N121">
        <v>5</v>
      </c>
      <c r="O121" t="s">
        <v>12</v>
      </c>
      <c r="P121">
        <v>89</v>
      </c>
      <c r="Q121" t="s">
        <v>13</v>
      </c>
      <c r="R121" t="s">
        <v>14</v>
      </c>
      <c r="S121" t="s">
        <v>14</v>
      </c>
      <c r="T121" s="79">
        <v>0</v>
      </c>
      <c r="U121" s="79">
        <v>3</v>
      </c>
      <c r="V121" s="79">
        <v>1.5</v>
      </c>
      <c r="W121" s="79">
        <v>3</v>
      </c>
      <c r="X121">
        <v>0.77305769000000002</v>
      </c>
      <c r="Y121" t="s">
        <v>1096</v>
      </c>
      <c r="Z121" t="s">
        <v>622</v>
      </c>
      <c r="AA121">
        <v>1</v>
      </c>
      <c r="AB121">
        <v>1</v>
      </c>
      <c r="AE121" t="s">
        <v>520</v>
      </c>
      <c r="AF121">
        <v>129.35645203917448</v>
      </c>
      <c r="AG121" t="s">
        <v>671</v>
      </c>
      <c r="AH121" t="s">
        <v>1129</v>
      </c>
      <c r="AI121" t="s">
        <v>1130</v>
      </c>
      <c r="AJ121">
        <v>0.59524549999999998</v>
      </c>
      <c r="AK121">
        <v>76.998845972284428</v>
      </c>
      <c r="AL121">
        <v>52.357606066890057</v>
      </c>
      <c r="AM121">
        <v>988.76755787336356</v>
      </c>
      <c r="AN121">
        <v>672.34127516000444</v>
      </c>
      <c r="AO121">
        <v>0.76437436423652372</v>
      </c>
      <c r="AP121">
        <v>0.51975859306684735</v>
      </c>
      <c r="AQ121">
        <v>0.13142849355358946</v>
      </c>
    </row>
    <row r="122" spans="1:43" x14ac:dyDescent="0.35">
      <c r="A122">
        <v>121</v>
      </c>
      <c r="B122">
        <v>7</v>
      </c>
      <c r="C122" t="s">
        <v>41</v>
      </c>
      <c r="D122">
        <v>-67.562083000000001</v>
      </c>
      <c r="E122" s="2">
        <v>-68.169167000000002</v>
      </c>
      <c r="F122">
        <v>0.06</v>
      </c>
      <c r="G122" t="s">
        <v>614</v>
      </c>
      <c r="H122">
        <v>15</v>
      </c>
      <c r="I122">
        <v>0</v>
      </c>
      <c r="J122" s="80">
        <v>2016</v>
      </c>
      <c r="K122" t="s">
        <v>30</v>
      </c>
      <c r="L122">
        <v>100</v>
      </c>
      <c r="M122">
        <v>11.428783320000001</v>
      </c>
      <c r="N122">
        <v>5</v>
      </c>
      <c r="O122" t="s">
        <v>12</v>
      </c>
      <c r="P122">
        <v>89</v>
      </c>
      <c r="Q122" t="s">
        <v>13</v>
      </c>
      <c r="R122" t="s">
        <v>14</v>
      </c>
      <c r="S122" t="s">
        <v>14</v>
      </c>
      <c r="T122" s="79">
        <v>0</v>
      </c>
      <c r="U122" s="79">
        <v>3</v>
      </c>
      <c r="V122" s="79">
        <v>1.5</v>
      </c>
      <c r="W122" s="79">
        <v>3</v>
      </c>
      <c r="X122">
        <v>0.77305769000000002</v>
      </c>
      <c r="Y122" t="s">
        <v>1096</v>
      </c>
      <c r="Z122" t="s">
        <v>622</v>
      </c>
      <c r="AA122">
        <v>1</v>
      </c>
      <c r="AB122">
        <v>0</v>
      </c>
      <c r="AE122" t="s">
        <v>520</v>
      </c>
      <c r="AF122">
        <v>0</v>
      </c>
      <c r="AG122" t="s">
        <v>671</v>
      </c>
      <c r="AH122" t="s">
        <v>1129</v>
      </c>
      <c r="AI122" t="s">
        <v>1130</v>
      </c>
      <c r="AJ122">
        <v>0.59524549999999998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0.13142849355358946</v>
      </c>
    </row>
    <row r="123" spans="1:43" x14ac:dyDescent="0.35">
      <c r="A123">
        <v>122</v>
      </c>
      <c r="B123">
        <v>7</v>
      </c>
      <c r="C123" t="s">
        <v>41</v>
      </c>
      <c r="D123">
        <v>-67.562083000000001</v>
      </c>
      <c r="E123" s="2">
        <v>-68.169167000000002</v>
      </c>
      <c r="F123">
        <v>0.06</v>
      </c>
      <c r="G123" t="s">
        <v>614</v>
      </c>
      <c r="H123">
        <v>15</v>
      </c>
      <c r="I123">
        <v>0</v>
      </c>
      <c r="J123" s="80">
        <v>2016</v>
      </c>
      <c r="K123" t="s">
        <v>30</v>
      </c>
      <c r="L123">
        <v>100</v>
      </c>
      <c r="M123">
        <v>11.428783320000001</v>
      </c>
      <c r="N123">
        <v>5</v>
      </c>
      <c r="O123" t="s">
        <v>12</v>
      </c>
      <c r="P123">
        <v>89</v>
      </c>
      <c r="Q123" t="s">
        <v>13</v>
      </c>
      <c r="R123" t="s">
        <v>14</v>
      </c>
      <c r="S123" t="s">
        <v>14</v>
      </c>
      <c r="T123" s="79">
        <v>0</v>
      </c>
      <c r="U123" s="79">
        <v>3</v>
      </c>
      <c r="V123" s="79">
        <v>1.5</v>
      </c>
      <c r="W123" s="79">
        <v>3</v>
      </c>
      <c r="X123">
        <v>0.77305769000000002</v>
      </c>
      <c r="Y123" t="s">
        <v>1096</v>
      </c>
      <c r="Z123" t="s">
        <v>622</v>
      </c>
      <c r="AA123">
        <v>1</v>
      </c>
      <c r="AB123">
        <v>0</v>
      </c>
      <c r="AE123" t="s">
        <v>520</v>
      </c>
      <c r="AF123">
        <v>0</v>
      </c>
      <c r="AG123" t="s">
        <v>671</v>
      </c>
      <c r="AH123" t="s">
        <v>1129</v>
      </c>
      <c r="AI123" t="s">
        <v>1130</v>
      </c>
      <c r="AJ123">
        <v>0.59524549999999998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0.13142849355358946</v>
      </c>
    </row>
    <row r="124" spans="1:43" x14ac:dyDescent="0.35">
      <c r="A124">
        <v>123</v>
      </c>
      <c r="B124">
        <v>7</v>
      </c>
      <c r="C124" t="s">
        <v>41</v>
      </c>
      <c r="D124">
        <v>-67.562083000000001</v>
      </c>
      <c r="E124" s="2">
        <v>-68.169167000000002</v>
      </c>
      <c r="F124">
        <v>0.06</v>
      </c>
      <c r="G124" t="s">
        <v>614</v>
      </c>
      <c r="H124">
        <v>15</v>
      </c>
      <c r="I124">
        <v>0</v>
      </c>
      <c r="J124" s="80">
        <v>2016</v>
      </c>
      <c r="K124" t="s">
        <v>30</v>
      </c>
      <c r="L124">
        <v>100</v>
      </c>
      <c r="M124">
        <v>11.428783320000001</v>
      </c>
      <c r="N124">
        <v>5</v>
      </c>
      <c r="O124" t="s">
        <v>12</v>
      </c>
      <c r="P124">
        <v>89</v>
      </c>
      <c r="Q124" t="s">
        <v>13</v>
      </c>
      <c r="R124" t="s">
        <v>14</v>
      </c>
      <c r="S124" t="s">
        <v>14</v>
      </c>
      <c r="T124" s="79">
        <v>0</v>
      </c>
      <c r="U124" s="79">
        <v>3</v>
      </c>
      <c r="V124" s="79">
        <v>1.5</v>
      </c>
      <c r="W124" s="79">
        <v>3</v>
      </c>
      <c r="X124">
        <v>0.77305769000000002</v>
      </c>
      <c r="Y124" t="s">
        <v>1096</v>
      </c>
      <c r="Z124" t="s">
        <v>622</v>
      </c>
      <c r="AA124">
        <v>1</v>
      </c>
      <c r="AB124">
        <v>1</v>
      </c>
      <c r="AE124" t="s">
        <v>520</v>
      </c>
      <c r="AF124">
        <v>129.35645203917448</v>
      </c>
      <c r="AG124" t="s">
        <v>671</v>
      </c>
      <c r="AH124" t="s">
        <v>1129</v>
      </c>
      <c r="AI124" t="s">
        <v>1130</v>
      </c>
      <c r="AJ124">
        <v>0.59524549999999998</v>
      </c>
      <c r="AK124">
        <v>76.998845972284428</v>
      </c>
      <c r="AL124">
        <v>52.357606066890057</v>
      </c>
      <c r="AM124">
        <v>988.76755787336356</v>
      </c>
      <c r="AN124">
        <v>672.34127516000444</v>
      </c>
      <c r="AO124">
        <v>0.76437436423652372</v>
      </c>
      <c r="AP124">
        <v>0.51975859306684735</v>
      </c>
      <c r="AQ124">
        <v>0.13142849355358946</v>
      </c>
    </row>
    <row r="125" spans="1:43" x14ac:dyDescent="0.35">
      <c r="A125">
        <v>124</v>
      </c>
      <c r="B125">
        <v>7</v>
      </c>
      <c r="C125" t="s">
        <v>41</v>
      </c>
      <c r="D125">
        <v>-67.539083000000005</v>
      </c>
      <c r="E125" s="2">
        <v>-68.073943999999997</v>
      </c>
      <c r="F125">
        <v>1.06</v>
      </c>
      <c r="G125" t="s">
        <v>614</v>
      </c>
      <c r="H125">
        <v>20</v>
      </c>
      <c r="I125">
        <v>0</v>
      </c>
      <c r="J125" s="80">
        <v>2016</v>
      </c>
      <c r="K125" t="s">
        <v>30</v>
      </c>
      <c r="L125">
        <v>100</v>
      </c>
      <c r="M125">
        <v>11.428783320000001</v>
      </c>
      <c r="N125">
        <v>5</v>
      </c>
      <c r="O125" t="s">
        <v>12</v>
      </c>
      <c r="P125">
        <v>89</v>
      </c>
      <c r="Q125" t="s">
        <v>13</v>
      </c>
      <c r="R125" t="s">
        <v>14</v>
      </c>
      <c r="S125" t="s">
        <v>14</v>
      </c>
      <c r="T125" s="79">
        <v>0</v>
      </c>
      <c r="U125" s="79">
        <v>3</v>
      </c>
      <c r="V125" s="79">
        <v>1.5</v>
      </c>
      <c r="W125" s="79">
        <v>3</v>
      </c>
      <c r="X125">
        <v>0.77305769000000002</v>
      </c>
      <c r="Y125" t="s">
        <v>1096</v>
      </c>
      <c r="Z125" t="s">
        <v>622</v>
      </c>
      <c r="AA125">
        <v>1</v>
      </c>
      <c r="AB125">
        <v>0</v>
      </c>
      <c r="AE125" t="s">
        <v>520</v>
      </c>
      <c r="AF125">
        <v>0</v>
      </c>
      <c r="AG125" t="s">
        <v>671</v>
      </c>
      <c r="AH125" t="s">
        <v>1129</v>
      </c>
      <c r="AI125" t="s">
        <v>1130</v>
      </c>
      <c r="AJ125">
        <v>0.59524549999999998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0.13077174832993385</v>
      </c>
    </row>
    <row r="126" spans="1:43" x14ac:dyDescent="0.35">
      <c r="A126">
        <v>125</v>
      </c>
      <c r="B126">
        <v>7</v>
      </c>
      <c r="C126" t="s">
        <v>41</v>
      </c>
      <c r="D126">
        <v>-67.539083000000005</v>
      </c>
      <c r="E126" s="2">
        <v>-68.073943999999997</v>
      </c>
      <c r="F126">
        <v>1.06</v>
      </c>
      <c r="G126" t="s">
        <v>614</v>
      </c>
      <c r="H126">
        <v>20</v>
      </c>
      <c r="I126">
        <v>0</v>
      </c>
      <c r="J126" s="80">
        <v>2016</v>
      </c>
      <c r="K126" t="s">
        <v>30</v>
      </c>
      <c r="L126">
        <v>100</v>
      </c>
      <c r="M126">
        <v>11.428783320000001</v>
      </c>
      <c r="N126">
        <v>5</v>
      </c>
      <c r="O126" t="s">
        <v>12</v>
      </c>
      <c r="P126">
        <v>89</v>
      </c>
      <c r="Q126" t="s">
        <v>13</v>
      </c>
      <c r="R126" t="s">
        <v>14</v>
      </c>
      <c r="S126" t="s">
        <v>14</v>
      </c>
      <c r="T126" s="79">
        <v>0</v>
      </c>
      <c r="U126" s="79">
        <v>3</v>
      </c>
      <c r="V126" s="79">
        <v>1.5</v>
      </c>
      <c r="W126" s="79">
        <v>3</v>
      </c>
      <c r="X126">
        <v>0.77305769000000002</v>
      </c>
      <c r="Y126" t="s">
        <v>1096</v>
      </c>
      <c r="Z126" t="s">
        <v>622</v>
      </c>
      <c r="AA126">
        <v>1</v>
      </c>
      <c r="AB126">
        <v>0</v>
      </c>
      <c r="AE126" t="s">
        <v>520</v>
      </c>
      <c r="AF126">
        <v>0</v>
      </c>
      <c r="AG126" t="s">
        <v>671</v>
      </c>
      <c r="AH126" t="s">
        <v>1129</v>
      </c>
      <c r="AI126" t="s">
        <v>1130</v>
      </c>
      <c r="AJ126">
        <v>0.59524549999999998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0.13077174832993385</v>
      </c>
    </row>
    <row r="127" spans="1:43" x14ac:dyDescent="0.35">
      <c r="A127">
        <v>126</v>
      </c>
      <c r="B127">
        <v>7</v>
      </c>
      <c r="C127" t="s">
        <v>41</v>
      </c>
      <c r="D127">
        <v>-67.539083000000005</v>
      </c>
      <c r="E127" s="2">
        <v>-68.073943999999997</v>
      </c>
      <c r="F127">
        <v>1.06</v>
      </c>
      <c r="G127" t="s">
        <v>614</v>
      </c>
      <c r="H127">
        <v>20</v>
      </c>
      <c r="I127">
        <v>0</v>
      </c>
      <c r="J127" s="80">
        <v>2016</v>
      </c>
      <c r="K127" t="s">
        <v>30</v>
      </c>
      <c r="L127">
        <v>100</v>
      </c>
      <c r="M127">
        <v>11.428783320000001</v>
      </c>
      <c r="N127">
        <v>5</v>
      </c>
      <c r="O127" t="s">
        <v>12</v>
      </c>
      <c r="P127">
        <v>89</v>
      </c>
      <c r="Q127" t="s">
        <v>13</v>
      </c>
      <c r="R127" t="s">
        <v>14</v>
      </c>
      <c r="S127" t="s">
        <v>14</v>
      </c>
      <c r="T127" s="79">
        <v>0</v>
      </c>
      <c r="U127" s="79">
        <v>3</v>
      </c>
      <c r="V127" s="79">
        <v>1.5</v>
      </c>
      <c r="W127" s="79">
        <v>3</v>
      </c>
      <c r="X127">
        <v>0.77305769000000002</v>
      </c>
      <c r="Y127" t="s">
        <v>1096</v>
      </c>
      <c r="Z127" t="s">
        <v>622</v>
      </c>
      <c r="AA127">
        <v>1</v>
      </c>
      <c r="AB127">
        <v>1</v>
      </c>
      <c r="AE127" t="s">
        <v>520</v>
      </c>
      <c r="AF127">
        <v>129.35645203917448</v>
      </c>
      <c r="AG127" t="s">
        <v>671</v>
      </c>
      <c r="AH127" t="s">
        <v>1129</v>
      </c>
      <c r="AI127" t="s">
        <v>1130</v>
      </c>
      <c r="AJ127">
        <v>0.59524549999999998</v>
      </c>
      <c r="AK127">
        <v>76.998845972284428</v>
      </c>
      <c r="AL127">
        <v>52.357606066890057</v>
      </c>
      <c r="AM127">
        <v>988.76755787336356</v>
      </c>
      <c r="AN127">
        <v>672.34127516000444</v>
      </c>
      <c r="AO127">
        <v>0.76437436423652372</v>
      </c>
      <c r="AP127">
        <v>0.51975859306684735</v>
      </c>
      <c r="AQ127">
        <v>0.13077174832993385</v>
      </c>
    </row>
    <row r="128" spans="1:43" x14ac:dyDescent="0.35">
      <c r="A128">
        <v>127</v>
      </c>
      <c r="B128">
        <v>7</v>
      </c>
      <c r="C128" t="s">
        <v>41</v>
      </c>
      <c r="D128">
        <v>-67.538694000000007</v>
      </c>
      <c r="E128" s="2">
        <v>-68.070750000000004</v>
      </c>
      <c r="F128">
        <v>1.1399999999999999</v>
      </c>
      <c r="G128" t="s">
        <v>614</v>
      </c>
      <c r="H128">
        <v>20</v>
      </c>
      <c r="I128">
        <v>0</v>
      </c>
      <c r="J128" s="80">
        <v>2016</v>
      </c>
      <c r="K128" t="s">
        <v>30</v>
      </c>
      <c r="L128">
        <v>100</v>
      </c>
      <c r="M128">
        <v>11.428783320000001</v>
      </c>
      <c r="N128">
        <v>5</v>
      </c>
      <c r="O128" t="s">
        <v>12</v>
      </c>
      <c r="P128">
        <v>89</v>
      </c>
      <c r="Q128" t="s">
        <v>13</v>
      </c>
      <c r="R128" t="s">
        <v>14</v>
      </c>
      <c r="S128" t="s">
        <v>14</v>
      </c>
      <c r="T128" s="79">
        <v>0</v>
      </c>
      <c r="U128" s="79">
        <v>3</v>
      </c>
      <c r="V128" s="79">
        <v>1.5</v>
      </c>
      <c r="W128" s="79">
        <v>3</v>
      </c>
      <c r="X128">
        <v>0.77305769000000002</v>
      </c>
      <c r="Y128" t="s">
        <v>1096</v>
      </c>
      <c r="Z128" t="s">
        <v>622</v>
      </c>
      <c r="AA128">
        <v>1</v>
      </c>
      <c r="AB128">
        <v>0</v>
      </c>
      <c r="AE128" t="s">
        <v>520</v>
      </c>
      <c r="AF128">
        <v>0</v>
      </c>
      <c r="AG128" t="s">
        <v>671</v>
      </c>
      <c r="AH128" t="s">
        <v>1129</v>
      </c>
      <c r="AI128" t="s">
        <v>1130</v>
      </c>
      <c r="AJ128">
        <v>0.59524549999999998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0.13077174832993385</v>
      </c>
    </row>
    <row r="129" spans="1:43" x14ac:dyDescent="0.35">
      <c r="A129">
        <v>128</v>
      </c>
      <c r="B129">
        <v>7</v>
      </c>
      <c r="C129" t="s">
        <v>41</v>
      </c>
      <c r="D129">
        <v>-67.538694000000007</v>
      </c>
      <c r="E129" s="2">
        <v>-68.070750000000004</v>
      </c>
      <c r="F129">
        <v>1.1399999999999999</v>
      </c>
      <c r="G129" t="s">
        <v>614</v>
      </c>
      <c r="H129">
        <v>20</v>
      </c>
      <c r="I129">
        <v>0</v>
      </c>
      <c r="J129" s="80">
        <v>2016</v>
      </c>
      <c r="K129" t="s">
        <v>30</v>
      </c>
      <c r="L129">
        <v>100</v>
      </c>
      <c r="M129">
        <v>11.428783320000001</v>
      </c>
      <c r="N129">
        <v>5</v>
      </c>
      <c r="O129" t="s">
        <v>12</v>
      </c>
      <c r="P129">
        <v>89</v>
      </c>
      <c r="Q129" t="s">
        <v>13</v>
      </c>
      <c r="R129" t="s">
        <v>14</v>
      </c>
      <c r="S129" t="s">
        <v>14</v>
      </c>
      <c r="T129" s="79">
        <v>0</v>
      </c>
      <c r="U129" s="79">
        <v>3</v>
      </c>
      <c r="V129" s="79">
        <v>1.5</v>
      </c>
      <c r="W129" s="79">
        <v>3</v>
      </c>
      <c r="X129">
        <v>0.77305769000000002</v>
      </c>
      <c r="Y129" t="s">
        <v>1096</v>
      </c>
      <c r="Z129" t="s">
        <v>622</v>
      </c>
      <c r="AA129">
        <v>1</v>
      </c>
      <c r="AB129">
        <v>0</v>
      </c>
      <c r="AE129" t="s">
        <v>520</v>
      </c>
      <c r="AF129">
        <v>0</v>
      </c>
      <c r="AG129" t="s">
        <v>671</v>
      </c>
      <c r="AH129" t="s">
        <v>1129</v>
      </c>
      <c r="AI129" t="s">
        <v>1130</v>
      </c>
      <c r="AJ129">
        <v>0.59524549999999998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0.13077174832993385</v>
      </c>
    </row>
    <row r="130" spans="1:43" x14ac:dyDescent="0.35">
      <c r="A130">
        <v>129</v>
      </c>
      <c r="B130">
        <v>7</v>
      </c>
      <c r="C130" t="s">
        <v>41</v>
      </c>
      <c r="D130">
        <v>-67.538694000000007</v>
      </c>
      <c r="E130" s="2">
        <v>-68.070750000000004</v>
      </c>
      <c r="F130">
        <v>1.1399999999999999</v>
      </c>
      <c r="G130" t="s">
        <v>614</v>
      </c>
      <c r="H130">
        <v>20</v>
      </c>
      <c r="I130">
        <v>0</v>
      </c>
      <c r="J130" s="80">
        <v>2016</v>
      </c>
      <c r="K130" t="s">
        <v>30</v>
      </c>
      <c r="L130">
        <v>100</v>
      </c>
      <c r="M130">
        <v>11.428783320000001</v>
      </c>
      <c r="N130">
        <v>5</v>
      </c>
      <c r="O130" t="s">
        <v>12</v>
      </c>
      <c r="P130">
        <v>89</v>
      </c>
      <c r="Q130" t="s">
        <v>13</v>
      </c>
      <c r="R130" t="s">
        <v>14</v>
      </c>
      <c r="S130" t="s">
        <v>14</v>
      </c>
      <c r="T130" s="79">
        <v>0</v>
      </c>
      <c r="U130" s="79">
        <v>3</v>
      </c>
      <c r="V130" s="79">
        <v>1.5</v>
      </c>
      <c r="W130" s="79">
        <v>3</v>
      </c>
      <c r="X130">
        <v>0.77305769000000002</v>
      </c>
      <c r="Y130" t="s">
        <v>1096</v>
      </c>
      <c r="Z130" t="s">
        <v>622</v>
      </c>
      <c r="AA130">
        <v>1</v>
      </c>
      <c r="AB130">
        <v>0</v>
      </c>
      <c r="AE130" t="s">
        <v>520</v>
      </c>
      <c r="AF130">
        <v>0</v>
      </c>
      <c r="AG130" t="s">
        <v>671</v>
      </c>
      <c r="AH130" t="s">
        <v>1129</v>
      </c>
      <c r="AI130" t="s">
        <v>1130</v>
      </c>
      <c r="AJ130">
        <v>0.59524549999999998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0.13077174832993385</v>
      </c>
    </row>
    <row r="131" spans="1:43" x14ac:dyDescent="0.35">
      <c r="A131">
        <v>130</v>
      </c>
      <c r="B131">
        <v>8</v>
      </c>
      <c r="C131" t="s">
        <v>43</v>
      </c>
      <c r="D131" s="7">
        <v>84.993179999999995</v>
      </c>
      <c r="E131" s="8">
        <v>-90.215063999999998</v>
      </c>
      <c r="F131">
        <v>181</v>
      </c>
      <c r="G131" t="s">
        <v>613</v>
      </c>
      <c r="H131">
        <v>4353</v>
      </c>
      <c r="I131">
        <v>0</v>
      </c>
      <c r="J131" s="80">
        <v>2016</v>
      </c>
      <c r="K131" t="s">
        <v>30</v>
      </c>
      <c r="L131">
        <v>450</v>
      </c>
      <c r="M131">
        <v>56.117567630000003</v>
      </c>
      <c r="N131">
        <v>1.84</v>
      </c>
      <c r="O131" t="s">
        <v>35</v>
      </c>
      <c r="P131">
        <v>93</v>
      </c>
      <c r="Q131" t="s">
        <v>13</v>
      </c>
      <c r="R131" t="s">
        <v>14</v>
      </c>
      <c r="S131" t="s">
        <v>14</v>
      </c>
      <c r="T131" s="79">
        <v>0</v>
      </c>
      <c r="U131" s="79">
        <v>2</v>
      </c>
      <c r="V131" s="79">
        <v>1</v>
      </c>
      <c r="W131" s="79">
        <v>2</v>
      </c>
      <c r="X131">
        <v>0.83496269700000003</v>
      </c>
      <c r="Y131" t="s">
        <v>1097</v>
      </c>
      <c r="Z131" t="s">
        <v>622</v>
      </c>
      <c r="AA131">
        <v>1</v>
      </c>
      <c r="AB131">
        <v>2</v>
      </c>
      <c r="AE131" t="s">
        <v>534</v>
      </c>
      <c r="AF131">
        <v>200</v>
      </c>
      <c r="AG131">
        <v>0.55600000000000005</v>
      </c>
      <c r="AH131">
        <v>111.20000000000002</v>
      </c>
      <c r="AI131">
        <v>88.799999999999983</v>
      </c>
      <c r="AJ131">
        <v>0.55600000000000005</v>
      </c>
      <c r="AK131">
        <v>111.20000000000002</v>
      </c>
      <c r="AL131">
        <v>88.799999999999983</v>
      </c>
      <c r="AM131">
        <v>6709.9715273720449</v>
      </c>
      <c r="AN131">
        <v>5358.3225866064513</v>
      </c>
      <c r="AO131">
        <v>5.6025759232877723</v>
      </c>
      <c r="AP131">
        <v>4.4739994783089392</v>
      </c>
      <c r="AQ131">
        <v>1.7027032696767276E-3</v>
      </c>
    </row>
    <row r="132" spans="1:43" x14ac:dyDescent="0.35">
      <c r="A132">
        <v>131</v>
      </c>
      <c r="B132">
        <v>8</v>
      </c>
      <c r="C132" t="s">
        <v>44</v>
      </c>
      <c r="D132" s="7">
        <v>83.050158999999994</v>
      </c>
      <c r="E132" s="8">
        <v>-164.07454899999999</v>
      </c>
      <c r="F132">
        <v>543</v>
      </c>
      <c r="G132" t="s">
        <v>612</v>
      </c>
      <c r="H132">
        <v>2212</v>
      </c>
      <c r="I132">
        <v>0</v>
      </c>
      <c r="J132" s="80">
        <v>2016</v>
      </c>
      <c r="K132" t="s">
        <v>30</v>
      </c>
      <c r="L132">
        <v>450</v>
      </c>
      <c r="M132">
        <v>56.117567630000003</v>
      </c>
      <c r="N132">
        <v>1.84</v>
      </c>
      <c r="O132" t="s">
        <v>35</v>
      </c>
      <c r="P132">
        <v>93</v>
      </c>
      <c r="Q132" t="s">
        <v>13</v>
      </c>
      <c r="R132" t="s">
        <v>14</v>
      </c>
      <c r="S132" t="s">
        <v>14</v>
      </c>
      <c r="T132" s="79">
        <v>0</v>
      </c>
      <c r="U132" s="79">
        <v>2</v>
      </c>
      <c r="V132" s="79">
        <v>1</v>
      </c>
      <c r="W132" s="79">
        <v>2</v>
      </c>
      <c r="X132">
        <v>1.0101812539999999</v>
      </c>
      <c r="Y132" t="s">
        <v>1097</v>
      </c>
      <c r="Z132" t="s">
        <v>622</v>
      </c>
      <c r="AA132">
        <v>1</v>
      </c>
      <c r="AB132">
        <v>1</v>
      </c>
      <c r="AE132" t="s">
        <v>534</v>
      </c>
      <c r="AF132">
        <v>100</v>
      </c>
      <c r="AG132">
        <v>0.55600000000000005</v>
      </c>
      <c r="AH132">
        <v>55.600000000000009</v>
      </c>
      <c r="AI132">
        <v>44.399999999999991</v>
      </c>
      <c r="AJ132">
        <v>0.55600000000000005</v>
      </c>
      <c r="AK132">
        <v>55.600000000000009</v>
      </c>
      <c r="AL132">
        <v>44.399999999999991</v>
      </c>
      <c r="AM132">
        <v>3354.9857636860224</v>
      </c>
      <c r="AN132">
        <v>2679.1612933032256</v>
      </c>
      <c r="AO132">
        <v>3.3891437259124935</v>
      </c>
      <c r="AP132">
        <v>2.7064385149373145</v>
      </c>
      <c r="AQ132">
        <v>1.4545574866566637E-2</v>
      </c>
    </row>
    <row r="133" spans="1:43" x14ac:dyDescent="0.35">
      <c r="A133">
        <v>132</v>
      </c>
      <c r="B133">
        <v>8</v>
      </c>
      <c r="C133" t="s">
        <v>44</v>
      </c>
      <c r="D133" s="7">
        <v>83.80059</v>
      </c>
      <c r="E133" s="8">
        <v>-161.94995900000001</v>
      </c>
      <c r="F133">
        <v>499</v>
      </c>
      <c r="G133" t="s">
        <v>612</v>
      </c>
      <c r="H133">
        <v>2620</v>
      </c>
      <c r="I133">
        <v>0</v>
      </c>
      <c r="J133" s="80">
        <v>2016</v>
      </c>
      <c r="K133" t="s">
        <v>30</v>
      </c>
      <c r="L133">
        <v>450</v>
      </c>
      <c r="M133">
        <v>56.117567630000003</v>
      </c>
      <c r="N133">
        <v>1.84</v>
      </c>
      <c r="O133" t="s">
        <v>35</v>
      </c>
      <c r="P133">
        <v>93</v>
      </c>
      <c r="Q133" t="s">
        <v>13</v>
      </c>
      <c r="R133" t="s">
        <v>14</v>
      </c>
      <c r="S133" t="s">
        <v>14</v>
      </c>
      <c r="T133" s="79">
        <v>0</v>
      </c>
      <c r="U133" s="79">
        <v>2</v>
      </c>
      <c r="V133" s="79">
        <v>1</v>
      </c>
      <c r="W133" s="79">
        <v>2</v>
      </c>
      <c r="X133">
        <v>1.062755103</v>
      </c>
      <c r="Y133" t="s">
        <v>1097</v>
      </c>
      <c r="Z133" t="s">
        <v>622</v>
      </c>
      <c r="AA133">
        <v>1</v>
      </c>
      <c r="AB133">
        <v>2</v>
      </c>
      <c r="AE133" t="s">
        <v>534</v>
      </c>
      <c r="AF133">
        <v>200</v>
      </c>
      <c r="AG133">
        <v>0.55600000000000005</v>
      </c>
      <c r="AH133">
        <v>111.20000000000002</v>
      </c>
      <c r="AI133">
        <v>88.799999999999983</v>
      </c>
      <c r="AJ133">
        <v>0.55600000000000005</v>
      </c>
      <c r="AK133">
        <v>111.20000000000002</v>
      </c>
      <c r="AL133">
        <v>88.799999999999983</v>
      </c>
      <c r="AM133">
        <v>6709.9715273720449</v>
      </c>
      <c r="AN133">
        <v>5358.3225866064513</v>
      </c>
      <c r="AO133">
        <v>7.1310564816993445</v>
      </c>
      <c r="AP133">
        <v>5.6945846724361662</v>
      </c>
      <c r="AQ133">
        <v>9.665001594209674E-3</v>
      </c>
    </row>
    <row r="134" spans="1:43" x14ac:dyDescent="0.35">
      <c r="A134">
        <v>133</v>
      </c>
      <c r="B134">
        <v>8</v>
      </c>
      <c r="C134" t="s">
        <v>44</v>
      </c>
      <c r="D134" s="7">
        <v>82.397999999999996</v>
      </c>
      <c r="E134" s="8">
        <v>-141.245</v>
      </c>
      <c r="F134">
        <v>420</v>
      </c>
      <c r="G134" t="s">
        <v>612</v>
      </c>
      <c r="H134">
        <v>2872</v>
      </c>
      <c r="I134">
        <v>0</v>
      </c>
      <c r="J134" s="80">
        <v>2016</v>
      </c>
      <c r="K134" t="s">
        <v>30</v>
      </c>
      <c r="L134">
        <v>450</v>
      </c>
      <c r="M134">
        <v>56.117567630000003</v>
      </c>
      <c r="N134">
        <v>1.84</v>
      </c>
      <c r="O134" t="s">
        <v>35</v>
      </c>
      <c r="P134">
        <v>93</v>
      </c>
      <c r="Q134" t="s">
        <v>13</v>
      </c>
      <c r="R134" t="s">
        <v>14</v>
      </c>
      <c r="S134" t="s">
        <v>14</v>
      </c>
      <c r="T134" s="79">
        <v>0</v>
      </c>
      <c r="U134" s="79">
        <v>2</v>
      </c>
      <c r="V134" s="79">
        <v>1</v>
      </c>
      <c r="W134" s="79">
        <v>2</v>
      </c>
      <c r="X134">
        <v>0.81149232000000004</v>
      </c>
      <c r="Y134" t="s">
        <v>1097</v>
      </c>
      <c r="Z134" t="s">
        <v>622</v>
      </c>
      <c r="AA134">
        <v>1</v>
      </c>
      <c r="AB134">
        <v>0</v>
      </c>
      <c r="AE134" t="s">
        <v>534</v>
      </c>
      <c r="AF134">
        <v>0</v>
      </c>
      <c r="AG134" t="s">
        <v>671</v>
      </c>
      <c r="AH134" t="s">
        <v>1129</v>
      </c>
      <c r="AI134" t="s">
        <v>1130</v>
      </c>
      <c r="AJ134">
        <v>0.59524549999999998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7.5084741512939967E-3</v>
      </c>
    </row>
    <row r="135" spans="1:43" x14ac:dyDescent="0.35">
      <c r="A135">
        <v>134</v>
      </c>
      <c r="B135">
        <v>8</v>
      </c>
      <c r="C135" t="s">
        <v>44</v>
      </c>
      <c r="D135" s="7">
        <v>83.508656000000002</v>
      </c>
      <c r="E135" s="8">
        <v>-173.18770000000001</v>
      </c>
      <c r="F135">
        <v>631</v>
      </c>
      <c r="G135" t="s">
        <v>612</v>
      </c>
      <c r="H135">
        <v>3066</v>
      </c>
      <c r="I135">
        <v>0</v>
      </c>
      <c r="J135" s="80">
        <v>2016</v>
      </c>
      <c r="K135" t="s">
        <v>30</v>
      </c>
      <c r="L135">
        <v>450</v>
      </c>
      <c r="M135">
        <v>56.117567630000003</v>
      </c>
      <c r="N135">
        <v>1.84</v>
      </c>
      <c r="O135" t="s">
        <v>35</v>
      </c>
      <c r="P135">
        <v>93</v>
      </c>
      <c r="Q135" t="s">
        <v>13</v>
      </c>
      <c r="R135" t="s">
        <v>14</v>
      </c>
      <c r="S135" t="s">
        <v>14</v>
      </c>
      <c r="T135" s="79">
        <v>0</v>
      </c>
      <c r="U135" s="79">
        <v>2</v>
      </c>
      <c r="V135" s="79">
        <v>1</v>
      </c>
      <c r="W135" s="79">
        <v>2</v>
      </c>
      <c r="X135">
        <v>0.97619668900000001</v>
      </c>
      <c r="Y135" t="s">
        <v>1097</v>
      </c>
      <c r="Z135" t="s">
        <v>622</v>
      </c>
      <c r="AA135">
        <v>1</v>
      </c>
      <c r="AB135">
        <v>0</v>
      </c>
      <c r="AE135" t="s">
        <v>534</v>
      </c>
      <c r="AF135">
        <v>0</v>
      </c>
      <c r="AG135" t="s">
        <v>671</v>
      </c>
      <c r="AH135" t="s">
        <v>1129</v>
      </c>
      <c r="AI135" t="s">
        <v>1130</v>
      </c>
      <c r="AJ135">
        <v>0.59524549999999998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6.1821339385059468E-3</v>
      </c>
    </row>
    <row r="136" spans="1:43" x14ac:dyDescent="0.35">
      <c r="A136">
        <v>135</v>
      </c>
      <c r="B136">
        <v>8</v>
      </c>
      <c r="C136" t="s">
        <v>43</v>
      </c>
      <c r="D136" s="7">
        <v>84.227575000000002</v>
      </c>
      <c r="E136" s="8">
        <v>-98.346154999999996</v>
      </c>
      <c r="F136">
        <v>137</v>
      </c>
      <c r="G136" t="s">
        <v>612</v>
      </c>
      <c r="H136">
        <v>3777</v>
      </c>
      <c r="I136">
        <v>0</v>
      </c>
      <c r="J136" s="80">
        <v>2016</v>
      </c>
      <c r="K136" t="s">
        <v>30</v>
      </c>
      <c r="L136">
        <v>450</v>
      </c>
      <c r="M136">
        <v>56.117567630000003</v>
      </c>
      <c r="N136">
        <v>1.84</v>
      </c>
      <c r="O136" t="s">
        <v>35</v>
      </c>
      <c r="P136">
        <v>93</v>
      </c>
      <c r="Q136" t="s">
        <v>13</v>
      </c>
      <c r="R136" t="s">
        <v>14</v>
      </c>
      <c r="S136" t="s">
        <v>14</v>
      </c>
      <c r="T136" s="79">
        <v>0</v>
      </c>
      <c r="U136" s="79">
        <v>2</v>
      </c>
      <c r="V136" s="79">
        <v>1</v>
      </c>
      <c r="W136" s="79">
        <v>2</v>
      </c>
      <c r="X136">
        <v>0.78023669900000003</v>
      </c>
      <c r="Y136" t="s">
        <v>1097</v>
      </c>
      <c r="Z136" t="s">
        <v>622</v>
      </c>
      <c r="AA136">
        <v>1</v>
      </c>
      <c r="AB136">
        <v>1</v>
      </c>
      <c r="AE136" t="s">
        <v>534</v>
      </c>
      <c r="AF136">
        <v>100</v>
      </c>
      <c r="AG136">
        <v>0.55600000000000005</v>
      </c>
      <c r="AH136">
        <v>55.600000000000009</v>
      </c>
      <c r="AI136">
        <v>44.399999999999991</v>
      </c>
      <c r="AJ136">
        <v>0.55600000000000005</v>
      </c>
      <c r="AK136">
        <v>55.600000000000009</v>
      </c>
      <c r="AL136">
        <v>44.399999999999991</v>
      </c>
      <c r="AM136">
        <v>3354.9857636860224</v>
      </c>
      <c r="AN136">
        <v>2679.1612933032256</v>
      </c>
      <c r="AO136">
        <v>2.6176830174503762</v>
      </c>
      <c r="AP136">
        <v>2.0903799635754798</v>
      </c>
      <c r="AQ136">
        <v>3.0322715415060592E-3</v>
      </c>
    </row>
    <row r="137" spans="1:43" x14ac:dyDescent="0.35">
      <c r="A137">
        <v>136</v>
      </c>
      <c r="B137">
        <v>8</v>
      </c>
      <c r="C137" t="s">
        <v>44</v>
      </c>
      <c r="D137" s="7">
        <v>83.311300000000003</v>
      </c>
      <c r="E137" s="8">
        <v>-106.81875700000001</v>
      </c>
      <c r="F137">
        <v>359</v>
      </c>
      <c r="G137" t="s">
        <v>612</v>
      </c>
      <c r="H137">
        <v>3936</v>
      </c>
      <c r="I137">
        <v>0</v>
      </c>
      <c r="J137" s="80">
        <v>2016</v>
      </c>
      <c r="K137" t="s">
        <v>30</v>
      </c>
      <c r="L137">
        <v>450</v>
      </c>
      <c r="M137">
        <v>56.117567630000003</v>
      </c>
      <c r="N137">
        <v>1.84</v>
      </c>
      <c r="O137" t="s">
        <v>35</v>
      </c>
      <c r="P137">
        <v>93</v>
      </c>
      <c r="Q137" t="s">
        <v>13</v>
      </c>
      <c r="R137" t="s">
        <v>14</v>
      </c>
      <c r="S137" t="s">
        <v>14</v>
      </c>
      <c r="T137" s="79">
        <v>0</v>
      </c>
      <c r="U137" s="79">
        <v>2</v>
      </c>
      <c r="V137" s="79">
        <v>1</v>
      </c>
      <c r="W137" s="79">
        <v>2</v>
      </c>
      <c r="X137">
        <v>0.78023669900000003</v>
      </c>
      <c r="Y137" t="s">
        <v>1097</v>
      </c>
      <c r="Z137" t="s">
        <v>622</v>
      </c>
      <c r="AA137">
        <v>1</v>
      </c>
      <c r="AB137">
        <v>1</v>
      </c>
      <c r="AE137" t="s">
        <v>534</v>
      </c>
      <c r="AF137">
        <v>100</v>
      </c>
      <c r="AG137">
        <v>0.55600000000000005</v>
      </c>
      <c r="AH137">
        <v>55.600000000000009</v>
      </c>
      <c r="AI137">
        <v>44.399999999999991</v>
      </c>
      <c r="AJ137">
        <v>0.55600000000000005</v>
      </c>
      <c r="AK137">
        <v>55.600000000000009</v>
      </c>
      <c r="AL137">
        <v>44.399999999999991</v>
      </c>
      <c r="AM137">
        <v>3354.9857636860224</v>
      </c>
      <c r="AN137">
        <v>2679.1612933032256</v>
      </c>
      <c r="AO137">
        <v>2.6176830174503762</v>
      </c>
      <c r="AP137">
        <v>2.0903799635754798</v>
      </c>
      <c r="AQ137">
        <v>2.5857349762102113E-3</v>
      </c>
    </row>
    <row r="138" spans="1:43" x14ac:dyDescent="0.35">
      <c r="A138">
        <v>137</v>
      </c>
      <c r="B138">
        <v>8</v>
      </c>
      <c r="C138" t="s">
        <v>44</v>
      </c>
      <c r="D138" s="4">
        <v>83.482488000000004</v>
      </c>
      <c r="E138" s="8">
        <v>-105.029066</v>
      </c>
      <c r="F138">
        <v>316</v>
      </c>
      <c r="G138" t="s">
        <v>612</v>
      </c>
      <c r="H138">
        <v>3941</v>
      </c>
      <c r="I138">
        <v>0</v>
      </c>
      <c r="J138" s="80">
        <v>2016</v>
      </c>
      <c r="K138" t="s">
        <v>30</v>
      </c>
      <c r="L138">
        <v>450</v>
      </c>
      <c r="M138">
        <v>56.117567630000003</v>
      </c>
      <c r="N138">
        <v>1.84</v>
      </c>
      <c r="O138" t="s">
        <v>35</v>
      </c>
      <c r="P138">
        <v>93</v>
      </c>
      <c r="Q138" t="s">
        <v>13</v>
      </c>
      <c r="R138" t="s">
        <v>14</v>
      </c>
      <c r="S138" t="s">
        <v>14</v>
      </c>
      <c r="T138" s="79">
        <v>0</v>
      </c>
      <c r="U138" s="79">
        <v>2</v>
      </c>
      <c r="V138" s="79">
        <v>1</v>
      </c>
      <c r="W138" s="79">
        <v>2</v>
      </c>
      <c r="X138">
        <v>0.78023669900000003</v>
      </c>
      <c r="Y138" t="s">
        <v>1097</v>
      </c>
      <c r="Z138" t="s">
        <v>622</v>
      </c>
      <c r="AA138">
        <v>1</v>
      </c>
      <c r="AB138">
        <v>0</v>
      </c>
      <c r="AE138" t="s">
        <v>534</v>
      </c>
      <c r="AF138">
        <v>0</v>
      </c>
      <c r="AG138" t="s">
        <v>671</v>
      </c>
      <c r="AH138" t="s">
        <v>1129</v>
      </c>
      <c r="AI138" t="s">
        <v>1130</v>
      </c>
      <c r="AJ138">
        <v>0.59524549999999998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2.5728141167424526E-3</v>
      </c>
    </row>
    <row r="139" spans="1:43" x14ac:dyDescent="0.35">
      <c r="A139">
        <v>138</v>
      </c>
      <c r="B139">
        <v>8</v>
      </c>
      <c r="C139" t="s">
        <v>43</v>
      </c>
      <c r="D139" s="17">
        <v>80.553200000000004</v>
      </c>
      <c r="E139" s="8">
        <v>8.0519999999999996</v>
      </c>
      <c r="F139">
        <v>63</v>
      </c>
      <c r="G139" t="s">
        <v>611</v>
      </c>
      <c r="H139">
        <v>855</v>
      </c>
      <c r="I139">
        <v>0</v>
      </c>
      <c r="J139" s="80">
        <v>2016</v>
      </c>
      <c r="K139" t="s">
        <v>30</v>
      </c>
      <c r="L139">
        <v>450</v>
      </c>
      <c r="M139">
        <v>56.117567630000003</v>
      </c>
      <c r="N139">
        <v>1.84</v>
      </c>
      <c r="O139" t="s">
        <v>35</v>
      </c>
      <c r="P139">
        <v>93</v>
      </c>
      <c r="Q139" t="s">
        <v>13</v>
      </c>
      <c r="R139" t="s">
        <v>14</v>
      </c>
      <c r="S139" t="s">
        <v>14</v>
      </c>
      <c r="T139" s="79">
        <v>0</v>
      </c>
      <c r="U139" s="79">
        <v>2</v>
      </c>
      <c r="V139" s="79">
        <v>1</v>
      </c>
      <c r="W139" s="79">
        <v>2</v>
      </c>
      <c r="X139">
        <v>0.74858324399999998</v>
      </c>
      <c r="Y139" t="s">
        <v>1098</v>
      </c>
      <c r="Z139" t="s">
        <v>622</v>
      </c>
      <c r="AA139">
        <v>1</v>
      </c>
      <c r="AB139">
        <v>0</v>
      </c>
      <c r="AE139" t="s">
        <v>534</v>
      </c>
      <c r="AF139">
        <v>0</v>
      </c>
      <c r="AG139" t="s">
        <v>671</v>
      </c>
      <c r="AH139" t="s">
        <v>1129</v>
      </c>
      <c r="AI139" t="s">
        <v>1130</v>
      </c>
      <c r="AJ139">
        <v>0.59524549999999998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5.6648541135646005E-2</v>
      </c>
    </row>
    <row r="140" spans="1:43" x14ac:dyDescent="0.35">
      <c r="A140">
        <v>139</v>
      </c>
      <c r="B140">
        <v>8</v>
      </c>
      <c r="C140" t="s">
        <v>44</v>
      </c>
      <c r="D140" s="7">
        <v>83.768209999999996</v>
      </c>
      <c r="E140" s="8">
        <v>-105.44485400000001</v>
      </c>
      <c r="F140">
        <v>369</v>
      </c>
      <c r="G140" t="s">
        <v>611</v>
      </c>
      <c r="H140">
        <v>1253</v>
      </c>
      <c r="I140">
        <v>0</v>
      </c>
      <c r="J140" s="80">
        <v>2016</v>
      </c>
      <c r="K140" t="s">
        <v>30</v>
      </c>
      <c r="L140">
        <v>450</v>
      </c>
      <c r="M140">
        <v>56.117567630000003</v>
      </c>
      <c r="N140">
        <v>1.84</v>
      </c>
      <c r="O140" t="s">
        <v>35</v>
      </c>
      <c r="P140">
        <v>93</v>
      </c>
      <c r="Q140" t="s">
        <v>13</v>
      </c>
      <c r="R140" t="s">
        <v>14</v>
      </c>
      <c r="S140" t="s">
        <v>14</v>
      </c>
      <c r="T140" s="79">
        <v>0</v>
      </c>
      <c r="U140" s="79">
        <v>2</v>
      </c>
      <c r="V140" s="79">
        <v>1</v>
      </c>
      <c r="W140" s="79">
        <v>2</v>
      </c>
      <c r="X140">
        <v>0.77938720900000003</v>
      </c>
      <c r="Y140" t="s">
        <v>744</v>
      </c>
      <c r="Z140" t="s">
        <v>620</v>
      </c>
      <c r="AA140">
        <v>1</v>
      </c>
      <c r="AB140">
        <v>1</v>
      </c>
      <c r="AE140" t="s">
        <v>534</v>
      </c>
      <c r="AF140">
        <v>100</v>
      </c>
      <c r="AG140">
        <v>0.55600000000000005</v>
      </c>
      <c r="AH140">
        <v>55.600000000000009</v>
      </c>
      <c r="AI140">
        <v>44.399999999999991</v>
      </c>
      <c r="AJ140">
        <v>0.55600000000000005</v>
      </c>
      <c r="AK140">
        <v>55.600000000000009</v>
      </c>
      <c r="AL140">
        <v>44.399999999999991</v>
      </c>
      <c r="AM140">
        <v>3354.9857636860224</v>
      </c>
      <c r="AN140">
        <v>2679.1612933032256</v>
      </c>
      <c r="AO140">
        <v>2.6148329905939827</v>
      </c>
      <c r="AP140">
        <v>2.0881040428484314</v>
      </c>
      <c r="AQ140">
        <v>3.8019899978209745E-2</v>
      </c>
    </row>
    <row r="141" spans="1:43" x14ac:dyDescent="0.35">
      <c r="A141">
        <v>140</v>
      </c>
      <c r="B141">
        <v>8</v>
      </c>
      <c r="C141" t="s">
        <v>44</v>
      </c>
      <c r="D141" s="7">
        <v>84.966904</v>
      </c>
      <c r="E141" s="5">
        <v>35.997121999999997</v>
      </c>
      <c r="F141">
        <v>413</v>
      </c>
      <c r="G141" t="s">
        <v>611</v>
      </c>
      <c r="H141">
        <v>1269</v>
      </c>
      <c r="I141">
        <v>0</v>
      </c>
      <c r="J141" s="80">
        <v>2016</v>
      </c>
      <c r="K141" t="s">
        <v>30</v>
      </c>
      <c r="L141">
        <v>450</v>
      </c>
      <c r="M141">
        <v>56.117567630000003</v>
      </c>
      <c r="N141">
        <v>1.84</v>
      </c>
      <c r="O141" t="s">
        <v>35</v>
      </c>
      <c r="P141">
        <v>93</v>
      </c>
      <c r="Q141" t="s">
        <v>13</v>
      </c>
      <c r="R141" t="s">
        <v>14</v>
      </c>
      <c r="S141" t="s">
        <v>14</v>
      </c>
      <c r="T141" s="79">
        <v>0</v>
      </c>
      <c r="U141" s="79">
        <v>2</v>
      </c>
      <c r="V141" s="79">
        <v>1</v>
      </c>
      <c r="W141" s="79">
        <v>2</v>
      </c>
      <c r="X141">
        <v>1.0353001390000001</v>
      </c>
      <c r="Y141" t="s">
        <v>1099</v>
      </c>
      <c r="Z141" t="s">
        <v>622</v>
      </c>
      <c r="AA141">
        <v>1</v>
      </c>
      <c r="AB141">
        <v>1</v>
      </c>
      <c r="AE141" t="s">
        <v>534</v>
      </c>
      <c r="AF141">
        <v>100</v>
      </c>
      <c r="AG141">
        <v>0.55600000000000005</v>
      </c>
      <c r="AH141">
        <v>55.600000000000009</v>
      </c>
      <c r="AI141">
        <v>44.399999999999991</v>
      </c>
      <c r="AJ141">
        <v>0.55600000000000005</v>
      </c>
      <c r="AK141">
        <v>55.600000000000009</v>
      </c>
      <c r="AL141">
        <v>44.399999999999991</v>
      </c>
      <c r="AM141">
        <v>3354.9857636860224</v>
      </c>
      <c r="AN141">
        <v>2679.1612933032256</v>
      </c>
      <c r="AO141">
        <v>3.4734172274871606</v>
      </c>
      <c r="AP141">
        <v>2.7737360593602496</v>
      </c>
      <c r="AQ141">
        <v>3.7415284338098605E-2</v>
      </c>
    </row>
    <row r="142" spans="1:43" x14ac:dyDescent="0.35">
      <c r="A142">
        <v>141</v>
      </c>
      <c r="B142">
        <v>9</v>
      </c>
      <c r="C142" t="s">
        <v>20</v>
      </c>
      <c r="D142" s="3">
        <v>42.472000000000001</v>
      </c>
      <c r="E142" s="1">
        <v>14.2874917</v>
      </c>
      <c r="F142">
        <v>2.57</v>
      </c>
      <c r="G142" t="s">
        <v>614</v>
      </c>
      <c r="H142">
        <v>16</v>
      </c>
      <c r="I142">
        <v>132.477137128599</v>
      </c>
      <c r="J142" s="80">
        <v>2015</v>
      </c>
      <c r="K142" t="s">
        <v>40</v>
      </c>
      <c r="L142">
        <v>1000</v>
      </c>
      <c r="M142">
        <v>130.61708849999999</v>
      </c>
      <c r="N142">
        <v>30</v>
      </c>
      <c r="O142" t="s">
        <v>17</v>
      </c>
      <c r="P142">
        <v>100</v>
      </c>
      <c r="Q142" t="s">
        <v>13</v>
      </c>
      <c r="R142" t="s">
        <v>14</v>
      </c>
      <c r="S142" t="s">
        <v>16</v>
      </c>
      <c r="T142" s="79">
        <v>0</v>
      </c>
      <c r="U142" s="79">
        <v>10</v>
      </c>
      <c r="V142" s="79">
        <v>5</v>
      </c>
      <c r="W142" s="79">
        <v>10</v>
      </c>
      <c r="X142">
        <v>0.88629531800000005</v>
      </c>
      <c r="Y142" t="s">
        <v>1100</v>
      </c>
      <c r="Z142" t="s">
        <v>622</v>
      </c>
      <c r="AA142">
        <v>4</v>
      </c>
      <c r="AB142">
        <v>39</v>
      </c>
      <c r="AC142">
        <v>74</v>
      </c>
      <c r="AD142" t="s">
        <v>519</v>
      </c>
      <c r="AE142" t="s">
        <v>521</v>
      </c>
      <c r="AF142">
        <v>0.44003391655060059</v>
      </c>
      <c r="AG142">
        <v>0.69299999999999995</v>
      </c>
      <c r="AH142">
        <v>0.30494350416956617</v>
      </c>
      <c r="AI142">
        <v>0.13509041238103442</v>
      </c>
      <c r="AJ142">
        <v>0.69299999999999995</v>
      </c>
      <c r="AK142">
        <v>0.30494350416956617</v>
      </c>
      <c r="AL142">
        <v>0.13509041238103442</v>
      </c>
      <c r="AM142">
        <v>39.830832671616342</v>
      </c>
      <c r="AN142">
        <v>17.645116349475067</v>
      </c>
      <c r="AO142">
        <v>3.5301880508894996E-2</v>
      </c>
      <c r="AP142">
        <v>1.5638784006105005E-2</v>
      </c>
      <c r="AQ142">
        <v>0.13129688117966493</v>
      </c>
    </row>
    <row r="143" spans="1:43" x14ac:dyDescent="0.35">
      <c r="A143">
        <v>142</v>
      </c>
      <c r="B143">
        <v>9</v>
      </c>
      <c r="C143" t="s">
        <v>20</v>
      </c>
      <c r="D143" s="3">
        <v>42.478999999999999</v>
      </c>
      <c r="E143" s="1">
        <v>14.2998236</v>
      </c>
      <c r="F143">
        <v>3.36</v>
      </c>
      <c r="G143" t="s">
        <v>614</v>
      </c>
      <c r="H143">
        <v>19</v>
      </c>
      <c r="I143">
        <v>132.878825989342</v>
      </c>
      <c r="J143" s="80">
        <v>2015</v>
      </c>
      <c r="K143" t="s">
        <v>40</v>
      </c>
      <c r="L143">
        <v>1000</v>
      </c>
      <c r="M143">
        <v>130.61708849999999</v>
      </c>
      <c r="N143">
        <v>30</v>
      </c>
      <c r="O143" t="s">
        <v>17</v>
      </c>
      <c r="P143">
        <v>100</v>
      </c>
      <c r="Q143" t="s">
        <v>13</v>
      </c>
      <c r="R143" t="s">
        <v>14</v>
      </c>
      <c r="S143" t="s">
        <v>16</v>
      </c>
      <c r="T143" s="79">
        <v>0</v>
      </c>
      <c r="U143" s="79">
        <v>10</v>
      </c>
      <c r="V143" s="79">
        <v>5</v>
      </c>
      <c r="W143" s="79">
        <v>10</v>
      </c>
      <c r="X143">
        <v>0.88629531800000005</v>
      </c>
      <c r="Y143" t="s">
        <v>1100</v>
      </c>
      <c r="Z143" t="s">
        <v>622</v>
      </c>
      <c r="AA143">
        <v>4</v>
      </c>
      <c r="AB143">
        <v>6</v>
      </c>
      <c r="AC143">
        <v>16</v>
      </c>
      <c r="AD143" t="s">
        <v>519</v>
      </c>
      <c r="AE143" t="s">
        <v>521</v>
      </c>
      <c r="AF143">
        <v>6.7697525623169316E-2</v>
      </c>
      <c r="AG143">
        <v>0.69299999999999995</v>
      </c>
      <c r="AH143">
        <v>4.6914385256856331E-2</v>
      </c>
      <c r="AI143">
        <v>2.0783140366312985E-2</v>
      </c>
      <c r="AJ143">
        <v>0.69299999999999995</v>
      </c>
      <c r="AK143">
        <v>4.6914385256856331E-2</v>
      </c>
      <c r="AL143">
        <v>2.0783140366312985E-2</v>
      </c>
      <c r="AM143">
        <v>6.1278204110178986</v>
      </c>
      <c r="AN143">
        <v>2.7146332845346257</v>
      </c>
      <c r="AO143">
        <v>5.4310585398299992E-3</v>
      </c>
      <c r="AP143">
        <v>2.4059667701700005E-3</v>
      </c>
      <c r="AQ143">
        <v>0.13090283430916907</v>
      </c>
    </row>
    <row r="144" spans="1:43" x14ac:dyDescent="0.35">
      <c r="A144">
        <v>143</v>
      </c>
      <c r="B144">
        <v>9</v>
      </c>
      <c r="C144" t="s">
        <v>20</v>
      </c>
      <c r="D144" s="3">
        <v>42.484999999999999</v>
      </c>
      <c r="E144" s="1">
        <v>14.3220764</v>
      </c>
      <c r="F144">
        <v>4.51</v>
      </c>
      <c r="G144" t="s">
        <v>614</v>
      </c>
      <c r="H144">
        <v>23</v>
      </c>
      <c r="I144">
        <v>132.71568825940801</v>
      </c>
      <c r="J144" s="80">
        <v>2015</v>
      </c>
      <c r="K144" t="s">
        <v>40</v>
      </c>
      <c r="L144">
        <v>1000</v>
      </c>
      <c r="M144">
        <v>130.61708849999999</v>
      </c>
      <c r="N144">
        <v>30</v>
      </c>
      <c r="O144" t="s">
        <v>17</v>
      </c>
      <c r="P144">
        <v>100</v>
      </c>
      <c r="Q144" t="s">
        <v>13</v>
      </c>
      <c r="R144" t="s">
        <v>14</v>
      </c>
      <c r="S144" t="s">
        <v>16</v>
      </c>
      <c r="T144" s="79">
        <v>0</v>
      </c>
      <c r="U144" s="79">
        <v>10</v>
      </c>
      <c r="V144" s="79">
        <v>5</v>
      </c>
      <c r="W144" s="79">
        <v>10</v>
      </c>
      <c r="X144">
        <v>0.88629531800000005</v>
      </c>
      <c r="Y144" t="s">
        <v>1100</v>
      </c>
      <c r="Z144" t="s">
        <v>622</v>
      </c>
      <c r="AA144">
        <v>4</v>
      </c>
      <c r="AB144">
        <v>44</v>
      </c>
      <c r="AC144">
        <v>43</v>
      </c>
      <c r="AD144" t="s">
        <v>519</v>
      </c>
      <c r="AE144" t="s">
        <v>521</v>
      </c>
      <c r="AF144">
        <v>0.49644852123657496</v>
      </c>
      <c r="AG144">
        <v>0.69299999999999995</v>
      </c>
      <c r="AH144">
        <v>0.3440388252169464</v>
      </c>
      <c r="AI144">
        <v>0.15240969601962856</v>
      </c>
      <c r="AJ144">
        <v>0.69299999999999995</v>
      </c>
      <c r="AK144">
        <v>0.3440388252169464</v>
      </c>
      <c r="AL144">
        <v>0.15240969601962856</v>
      </c>
      <c r="AM144">
        <v>44.937349680797915</v>
      </c>
      <c r="AN144">
        <v>19.90731075325392</v>
      </c>
      <c r="AO144">
        <v>3.9827762625419989E-2</v>
      </c>
      <c r="AP144">
        <v>1.7643756314580004E-2</v>
      </c>
      <c r="AQ144">
        <v>0.13037927748282999</v>
      </c>
    </row>
    <row r="145" spans="1:43" x14ac:dyDescent="0.35">
      <c r="A145">
        <v>144</v>
      </c>
      <c r="B145">
        <v>9</v>
      </c>
      <c r="C145" t="s">
        <v>20</v>
      </c>
      <c r="D145" s="3">
        <v>42.487000000000002</v>
      </c>
      <c r="E145" s="1">
        <v>14.3358697</v>
      </c>
      <c r="F145">
        <v>5.07</v>
      </c>
      <c r="G145" t="s">
        <v>614</v>
      </c>
      <c r="H145">
        <v>27</v>
      </c>
      <c r="I145">
        <v>133.86113421977001</v>
      </c>
      <c r="J145" s="80">
        <v>2015</v>
      </c>
      <c r="K145" t="s">
        <v>40</v>
      </c>
      <c r="L145">
        <v>1000</v>
      </c>
      <c r="M145">
        <v>130.61708849999999</v>
      </c>
      <c r="N145">
        <v>30</v>
      </c>
      <c r="O145" t="s">
        <v>17</v>
      </c>
      <c r="P145">
        <v>100</v>
      </c>
      <c r="Q145" t="s">
        <v>13</v>
      </c>
      <c r="R145" t="s">
        <v>14</v>
      </c>
      <c r="S145" t="s">
        <v>16</v>
      </c>
      <c r="T145" s="79">
        <v>0</v>
      </c>
      <c r="U145" s="79">
        <v>10</v>
      </c>
      <c r="V145" s="79">
        <v>5</v>
      </c>
      <c r="W145" s="79">
        <v>10</v>
      </c>
      <c r="X145">
        <v>0.88629531800000005</v>
      </c>
      <c r="Y145" t="s">
        <v>1100</v>
      </c>
      <c r="Z145" t="s">
        <v>622</v>
      </c>
      <c r="AA145">
        <v>4</v>
      </c>
      <c r="AB145">
        <v>9</v>
      </c>
      <c r="AC145">
        <v>15</v>
      </c>
      <c r="AD145" t="s">
        <v>519</v>
      </c>
      <c r="AE145" t="s">
        <v>521</v>
      </c>
      <c r="AF145">
        <v>0.10154628843475397</v>
      </c>
      <c r="AG145">
        <v>0.69299999999999995</v>
      </c>
      <c r="AH145">
        <v>7.0371577885284489E-2</v>
      </c>
      <c r="AI145">
        <v>3.1174710549469478E-2</v>
      </c>
      <c r="AJ145">
        <v>0.69299999999999995</v>
      </c>
      <c r="AK145">
        <v>7.0371577885284489E-2</v>
      </c>
      <c r="AL145">
        <v>3.1174710549469478E-2</v>
      </c>
      <c r="AM145">
        <v>9.1917306165268471</v>
      </c>
      <c r="AN145">
        <v>4.0719499268019383</v>
      </c>
      <c r="AO145">
        <v>8.1465878097449988E-3</v>
      </c>
      <c r="AP145">
        <v>3.6089501552550008E-3</v>
      </c>
      <c r="AQ145">
        <v>0.12985781466577537</v>
      </c>
    </row>
    <row r="146" spans="1:43" x14ac:dyDescent="0.35">
      <c r="A146">
        <v>145</v>
      </c>
      <c r="B146">
        <v>9</v>
      </c>
      <c r="C146" t="s">
        <v>20</v>
      </c>
      <c r="D146" s="3">
        <v>42.484000000000002</v>
      </c>
      <c r="E146" s="1">
        <v>14.377493899999999</v>
      </c>
      <c r="F146">
        <v>6.15</v>
      </c>
      <c r="G146" t="s">
        <v>614</v>
      </c>
      <c r="H146">
        <v>47</v>
      </c>
      <c r="I146">
        <v>134.70777644024599</v>
      </c>
      <c r="J146" s="80">
        <v>2015</v>
      </c>
      <c r="K146" t="s">
        <v>40</v>
      </c>
      <c r="L146">
        <v>1000</v>
      </c>
      <c r="M146">
        <v>130.61708849999999</v>
      </c>
      <c r="N146">
        <v>30</v>
      </c>
      <c r="O146" t="s">
        <v>17</v>
      </c>
      <c r="P146">
        <v>100</v>
      </c>
      <c r="Q146" t="s">
        <v>13</v>
      </c>
      <c r="R146" t="s">
        <v>14</v>
      </c>
      <c r="S146" t="s">
        <v>16</v>
      </c>
      <c r="T146" s="79">
        <v>0</v>
      </c>
      <c r="U146" s="79">
        <v>10</v>
      </c>
      <c r="V146" s="79">
        <v>5</v>
      </c>
      <c r="W146" s="79">
        <v>10</v>
      </c>
      <c r="X146">
        <v>0.88629531800000005</v>
      </c>
      <c r="Y146" t="s">
        <v>1100</v>
      </c>
      <c r="Z146" t="s">
        <v>622</v>
      </c>
      <c r="AA146">
        <v>4</v>
      </c>
      <c r="AB146">
        <v>9</v>
      </c>
      <c r="AC146">
        <v>15</v>
      </c>
      <c r="AD146" t="s">
        <v>519</v>
      </c>
      <c r="AE146" t="s">
        <v>521</v>
      </c>
      <c r="AF146">
        <v>0.10154628843475397</v>
      </c>
      <c r="AG146">
        <v>0.69299999999999995</v>
      </c>
      <c r="AH146">
        <v>7.0371577885284489E-2</v>
      </c>
      <c r="AI146">
        <v>3.1174710549469478E-2</v>
      </c>
      <c r="AJ146">
        <v>0.69299999999999995</v>
      </c>
      <c r="AK146">
        <v>7.0371577885284489E-2</v>
      </c>
      <c r="AL146">
        <v>3.1174710549469478E-2</v>
      </c>
      <c r="AM146">
        <v>9.1917306165268471</v>
      </c>
      <c r="AN146">
        <v>4.0719499268019383</v>
      </c>
      <c r="AO146">
        <v>8.1465878097449988E-3</v>
      </c>
      <c r="AP146">
        <v>3.6089501552550008E-3</v>
      </c>
      <c r="AQ146">
        <v>0.12728161875858038</v>
      </c>
    </row>
    <row r="147" spans="1:43" x14ac:dyDescent="0.35">
      <c r="A147">
        <v>146</v>
      </c>
      <c r="B147">
        <v>9</v>
      </c>
      <c r="C147" t="s">
        <v>20</v>
      </c>
      <c r="D147" s="3">
        <v>42.478999999999999</v>
      </c>
      <c r="E147" s="1">
        <v>14.4374219</v>
      </c>
      <c r="F147">
        <v>7.73</v>
      </c>
      <c r="G147" t="s">
        <v>614</v>
      </c>
      <c r="H147">
        <v>70</v>
      </c>
      <c r="I147">
        <v>135.82448460966501</v>
      </c>
      <c r="J147" s="80">
        <v>2015</v>
      </c>
      <c r="K147" t="s">
        <v>40</v>
      </c>
      <c r="L147">
        <v>1000</v>
      </c>
      <c r="M147">
        <v>130.61708849999999</v>
      </c>
      <c r="N147">
        <v>30</v>
      </c>
      <c r="O147" t="s">
        <v>17</v>
      </c>
      <c r="P147">
        <v>100</v>
      </c>
      <c r="Q147" t="s">
        <v>13</v>
      </c>
      <c r="R147" t="s">
        <v>14</v>
      </c>
      <c r="S147" t="s">
        <v>16</v>
      </c>
      <c r="T147" s="79">
        <v>0</v>
      </c>
      <c r="U147" s="79">
        <v>10</v>
      </c>
      <c r="V147" s="79">
        <v>5</v>
      </c>
      <c r="W147" s="79">
        <v>10</v>
      </c>
      <c r="X147">
        <v>0.88629531800000005</v>
      </c>
      <c r="Y147" t="s">
        <v>1100</v>
      </c>
      <c r="Z147" t="s">
        <v>622</v>
      </c>
      <c r="AA147">
        <v>4</v>
      </c>
      <c r="AB147">
        <v>1</v>
      </c>
      <c r="AC147">
        <v>6</v>
      </c>
      <c r="AD147" t="s">
        <v>519</v>
      </c>
      <c r="AE147" t="s">
        <v>521</v>
      </c>
      <c r="AF147">
        <v>1.1282920937194886E-2</v>
      </c>
      <c r="AG147">
        <v>0.69299999999999995</v>
      </c>
      <c r="AH147">
        <v>7.8190642094760551E-3</v>
      </c>
      <c r="AI147">
        <v>3.4638567277188309E-3</v>
      </c>
      <c r="AJ147">
        <v>0.69299999999999995</v>
      </c>
      <c r="AK147">
        <v>7.8190642094760551E-3</v>
      </c>
      <c r="AL147">
        <v>3.4638567277188309E-3</v>
      </c>
      <c r="AM147">
        <v>1.0213034018363163</v>
      </c>
      <c r="AN147">
        <v>0.45243888075577088</v>
      </c>
      <c r="AO147">
        <v>9.0517642330499972E-4</v>
      </c>
      <c r="AP147">
        <v>4.0099446169500005E-4</v>
      </c>
      <c r="AQ147">
        <v>0.12438211290744003</v>
      </c>
    </row>
    <row r="148" spans="1:43" x14ac:dyDescent="0.35">
      <c r="A148">
        <v>147</v>
      </c>
      <c r="B148">
        <v>9</v>
      </c>
      <c r="C148" t="s">
        <v>20</v>
      </c>
      <c r="D148" s="3">
        <v>42.475000000000001</v>
      </c>
      <c r="E148" s="1">
        <v>14.497696100000001</v>
      </c>
      <c r="F148">
        <v>9.09</v>
      </c>
      <c r="G148" t="s">
        <v>614</v>
      </c>
      <c r="H148">
        <v>83</v>
      </c>
      <c r="I148">
        <v>135.76691230087999</v>
      </c>
      <c r="J148" s="80">
        <v>2015</v>
      </c>
      <c r="K148" t="s">
        <v>40</v>
      </c>
      <c r="L148">
        <v>1000</v>
      </c>
      <c r="M148">
        <v>130.61708849999999</v>
      </c>
      <c r="N148">
        <v>30</v>
      </c>
      <c r="O148" t="s">
        <v>17</v>
      </c>
      <c r="P148">
        <v>100</v>
      </c>
      <c r="Q148" t="s">
        <v>13</v>
      </c>
      <c r="R148" t="s">
        <v>14</v>
      </c>
      <c r="S148" t="s">
        <v>16</v>
      </c>
      <c r="T148" s="79">
        <v>0</v>
      </c>
      <c r="U148" s="79">
        <v>10</v>
      </c>
      <c r="V148" s="79">
        <v>5</v>
      </c>
      <c r="W148" s="79">
        <v>10</v>
      </c>
      <c r="X148">
        <v>0.88629531800000005</v>
      </c>
      <c r="Y148" t="s">
        <v>1100</v>
      </c>
      <c r="Z148" t="s">
        <v>622</v>
      </c>
      <c r="AA148">
        <v>4</v>
      </c>
      <c r="AB148">
        <v>4</v>
      </c>
      <c r="AC148">
        <v>6</v>
      </c>
      <c r="AD148" t="s">
        <v>519</v>
      </c>
      <c r="AE148" t="s">
        <v>521</v>
      </c>
      <c r="AF148">
        <v>4.5131683748779544E-2</v>
      </c>
      <c r="AG148">
        <v>0.69299999999999995</v>
      </c>
      <c r="AH148">
        <v>3.1276256837904221E-2</v>
      </c>
      <c r="AI148">
        <v>1.3855426910875324E-2</v>
      </c>
      <c r="AJ148">
        <v>0.69299999999999995</v>
      </c>
      <c r="AK148">
        <v>3.1276256837904221E-2</v>
      </c>
      <c r="AL148">
        <v>1.3855426910875324E-2</v>
      </c>
      <c r="AM148">
        <v>4.0852136073452652</v>
      </c>
      <c r="AN148">
        <v>1.8097555230230835</v>
      </c>
      <c r="AO148">
        <v>3.6207056932199989E-3</v>
      </c>
      <c r="AP148">
        <v>1.6039778467800002E-3</v>
      </c>
      <c r="AQ148">
        <v>0.12277257649331776</v>
      </c>
    </row>
    <row r="149" spans="1:43" x14ac:dyDescent="0.35">
      <c r="A149">
        <v>148</v>
      </c>
      <c r="B149">
        <v>9</v>
      </c>
      <c r="C149" t="s">
        <v>20</v>
      </c>
      <c r="D149" s="3">
        <v>42.47</v>
      </c>
      <c r="E149" s="1">
        <v>14.558014699999999</v>
      </c>
      <c r="F149">
        <v>10.09</v>
      </c>
      <c r="G149" t="s">
        <v>614</v>
      </c>
      <c r="H149">
        <v>92</v>
      </c>
      <c r="I149">
        <v>137.94180105973101</v>
      </c>
      <c r="J149" s="80">
        <v>2015</v>
      </c>
      <c r="K149" t="s">
        <v>40</v>
      </c>
      <c r="L149">
        <v>1000</v>
      </c>
      <c r="M149">
        <v>130.61708849999999</v>
      </c>
      <c r="N149">
        <v>30</v>
      </c>
      <c r="O149" t="s">
        <v>17</v>
      </c>
      <c r="P149">
        <v>100</v>
      </c>
      <c r="Q149" t="s">
        <v>13</v>
      </c>
      <c r="R149" t="s">
        <v>14</v>
      </c>
      <c r="S149" t="s">
        <v>16</v>
      </c>
      <c r="T149" s="79">
        <v>0</v>
      </c>
      <c r="U149" s="79">
        <v>10</v>
      </c>
      <c r="V149" s="79">
        <v>5</v>
      </c>
      <c r="W149" s="79">
        <v>10</v>
      </c>
      <c r="X149">
        <v>0.88629531800000005</v>
      </c>
      <c r="Y149" t="s">
        <v>1100</v>
      </c>
      <c r="Z149" t="s">
        <v>622</v>
      </c>
      <c r="AA149">
        <v>4</v>
      </c>
      <c r="AB149">
        <v>27</v>
      </c>
      <c r="AC149">
        <v>17</v>
      </c>
      <c r="AD149" t="s">
        <v>519</v>
      </c>
      <c r="AE149" t="s">
        <v>521</v>
      </c>
      <c r="AF149">
        <v>0.30463886530426193</v>
      </c>
      <c r="AG149">
        <v>0.69299999999999995</v>
      </c>
      <c r="AH149">
        <v>0.21111473365585351</v>
      </c>
      <c r="AI149">
        <v>9.3524131648408421E-2</v>
      </c>
      <c r="AJ149">
        <v>0.69299999999999995</v>
      </c>
      <c r="AK149">
        <v>0.21111473365585351</v>
      </c>
      <c r="AL149">
        <v>9.3524131648408421E-2</v>
      </c>
      <c r="AM149">
        <v>27.575191849580545</v>
      </c>
      <c r="AN149">
        <v>12.215849780405813</v>
      </c>
      <c r="AO149">
        <v>2.4439763429234998E-2</v>
      </c>
      <c r="AP149">
        <v>1.0826850465765002E-2</v>
      </c>
      <c r="AQ149">
        <v>0.12167049922338929</v>
      </c>
    </row>
    <row r="150" spans="1:43" x14ac:dyDescent="0.35">
      <c r="A150">
        <v>149</v>
      </c>
      <c r="B150">
        <v>9</v>
      </c>
      <c r="C150" t="s">
        <v>43</v>
      </c>
      <c r="D150" s="3">
        <v>42.465000000000003</v>
      </c>
      <c r="E150" s="1">
        <v>14.618556099999999</v>
      </c>
      <c r="F150">
        <v>13.08</v>
      </c>
      <c r="G150" t="s">
        <v>614</v>
      </c>
      <c r="H150">
        <v>100</v>
      </c>
      <c r="I150">
        <v>140.972027134494</v>
      </c>
      <c r="J150" s="80">
        <v>2015</v>
      </c>
      <c r="K150" t="s">
        <v>40</v>
      </c>
      <c r="L150">
        <v>1000</v>
      </c>
      <c r="M150">
        <v>130.61708849999999</v>
      </c>
      <c r="N150">
        <v>30</v>
      </c>
      <c r="O150" t="s">
        <v>17</v>
      </c>
      <c r="P150">
        <v>100</v>
      </c>
      <c r="Q150" t="s">
        <v>13</v>
      </c>
      <c r="R150" t="s">
        <v>14</v>
      </c>
      <c r="S150" t="s">
        <v>16</v>
      </c>
      <c r="T150" s="79">
        <v>0</v>
      </c>
      <c r="U150" s="79">
        <v>10</v>
      </c>
      <c r="V150" s="79">
        <v>5</v>
      </c>
      <c r="W150" s="79">
        <v>10</v>
      </c>
      <c r="X150">
        <v>0.88629531800000005</v>
      </c>
      <c r="Y150" t="s">
        <v>1100</v>
      </c>
      <c r="Z150" t="s">
        <v>622</v>
      </c>
      <c r="AA150">
        <v>4</v>
      </c>
      <c r="AB150">
        <v>87</v>
      </c>
      <c r="AC150">
        <v>95</v>
      </c>
      <c r="AD150" t="s">
        <v>519</v>
      </c>
      <c r="AE150" t="s">
        <v>521</v>
      </c>
      <c r="AF150">
        <v>0.98161412153595506</v>
      </c>
      <c r="AG150">
        <v>0.69299999999999995</v>
      </c>
      <c r="AH150">
        <v>0.68025858622441682</v>
      </c>
      <c r="AI150">
        <v>0.30135553531153825</v>
      </c>
      <c r="AJ150">
        <v>0.69299999999999995</v>
      </c>
      <c r="AK150">
        <v>0.68025858622441682</v>
      </c>
      <c r="AL150">
        <v>0.30135553531153825</v>
      </c>
      <c r="AM150">
        <v>88.853395959759524</v>
      </c>
      <c r="AN150">
        <v>39.362182625752062</v>
      </c>
      <c r="AO150">
        <v>7.8750348827534983E-2</v>
      </c>
      <c r="AP150">
        <v>3.4886518167465005E-2</v>
      </c>
      <c r="AQ150">
        <v>0.12069918288496942</v>
      </c>
    </row>
    <row r="151" spans="1:43" x14ac:dyDescent="0.35">
      <c r="A151">
        <v>150</v>
      </c>
      <c r="B151">
        <v>9</v>
      </c>
      <c r="C151" t="s">
        <v>43</v>
      </c>
      <c r="D151" s="3">
        <v>42.319000000000003</v>
      </c>
      <c r="E151" s="1">
        <v>15.823011899999999</v>
      </c>
      <c r="F151">
        <v>27.45</v>
      </c>
      <c r="G151" t="s">
        <v>614</v>
      </c>
      <c r="H151">
        <v>119</v>
      </c>
      <c r="I151">
        <v>113.50619939939099</v>
      </c>
      <c r="J151" s="80">
        <v>2015</v>
      </c>
      <c r="K151" t="s">
        <v>40</v>
      </c>
      <c r="L151">
        <v>1000</v>
      </c>
      <c r="M151">
        <v>130.61708849999999</v>
      </c>
      <c r="N151">
        <v>30</v>
      </c>
      <c r="O151" t="s">
        <v>17</v>
      </c>
      <c r="P151">
        <v>100</v>
      </c>
      <c r="Q151" t="s">
        <v>13</v>
      </c>
      <c r="R151" t="s">
        <v>14</v>
      </c>
      <c r="S151" t="s">
        <v>16</v>
      </c>
      <c r="T151" s="79">
        <v>0</v>
      </c>
      <c r="U151" s="79">
        <v>10</v>
      </c>
      <c r="V151" s="79">
        <v>5</v>
      </c>
      <c r="W151" s="79">
        <v>10</v>
      </c>
      <c r="X151">
        <v>0.88629531800000005</v>
      </c>
      <c r="Y151" t="s">
        <v>1100</v>
      </c>
      <c r="Z151" t="s">
        <v>622</v>
      </c>
      <c r="AA151">
        <v>4</v>
      </c>
      <c r="AB151">
        <v>62</v>
      </c>
      <c r="AC151">
        <v>33</v>
      </c>
      <c r="AD151" t="s">
        <v>519</v>
      </c>
      <c r="AE151" t="s">
        <v>521</v>
      </c>
      <c r="AF151">
        <v>0.69954109810608289</v>
      </c>
      <c r="AG151">
        <v>0.69299999999999995</v>
      </c>
      <c r="AH151">
        <v>0.4847819809875154</v>
      </c>
      <c r="AI151">
        <v>0.21475911711856749</v>
      </c>
      <c r="AJ151">
        <v>0.69299999999999995</v>
      </c>
      <c r="AK151">
        <v>0.4847819809875154</v>
      </c>
      <c r="AL151">
        <v>0.21475911711856749</v>
      </c>
      <c r="AM151">
        <v>63.320810913851624</v>
      </c>
      <c r="AN151">
        <v>28.051210606857797</v>
      </c>
      <c r="AO151">
        <v>5.6120938244909997E-2</v>
      </c>
      <c r="AP151">
        <v>2.4861656625090007E-2</v>
      </c>
      <c r="AQ151">
        <v>0.11842327027123428</v>
      </c>
    </row>
    <row r="152" spans="1:43" x14ac:dyDescent="0.35">
      <c r="A152">
        <v>151</v>
      </c>
      <c r="B152">
        <v>9</v>
      </c>
      <c r="C152" t="s">
        <v>43</v>
      </c>
      <c r="D152" s="3">
        <v>42.35</v>
      </c>
      <c r="E152" s="1">
        <v>15.7685225</v>
      </c>
      <c r="F152">
        <v>29.77</v>
      </c>
      <c r="G152" t="s">
        <v>614</v>
      </c>
      <c r="H152">
        <v>130</v>
      </c>
      <c r="I152">
        <v>113.714893109527</v>
      </c>
      <c r="J152" s="80">
        <v>2015</v>
      </c>
      <c r="K152" t="s">
        <v>40</v>
      </c>
      <c r="L152">
        <v>1000</v>
      </c>
      <c r="M152">
        <v>130.61708849999999</v>
      </c>
      <c r="N152">
        <v>30</v>
      </c>
      <c r="O152" t="s">
        <v>17</v>
      </c>
      <c r="P152">
        <v>100</v>
      </c>
      <c r="Q152" t="s">
        <v>13</v>
      </c>
      <c r="R152" t="s">
        <v>14</v>
      </c>
      <c r="S152" t="s">
        <v>16</v>
      </c>
      <c r="T152" s="79">
        <v>0</v>
      </c>
      <c r="U152" s="79">
        <v>10</v>
      </c>
      <c r="V152" s="79">
        <v>5</v>
      </c>
      <c r="W152" s="79">
        <v>10</v>
      </c>
      <c r="X152">
        <v>0.88629531800000005</v>
      </c>
      <c r="Y152" t="s">
        <v>1100</v>
      </c>
      <c r="Z152" t="s">
        <v>622</v>
      </c>
      <c r="AA152">
        <v>4</v>
      </c>
      <c r="AB152">
        <v>59</v>
      </c>
      <c r="AC152">
        <v>46</v>
      </c>
      <c r="AD152" t="s">
        <v>519</v>
      </c>
      <c r="AE152" t="s">
        <v>521</v>
      </c>
      <c r="AF152">
        <v>0.66569233529449823</v>
      </c>
      <c r="AG152">
        <v>0.69299999999999995</v>
      </c>
      <c r="AH152">
        <v>0.46132478835908725</v>
      </c>
      <c r="AI152">
        <v>0.20436754693541098</v>
      </c>
      <c r="AJ152">
        <v>0.69299999999999995</v>
      </c>
      <c r="AK152">
        <v>0.46132478835908725</v>
      </c>
      <c r="AL152">
        <v>0.20436754693541098</v>
      </c>
      <c r="AM152">
        <v>60.256900708342663</v>
      </c>
      <c r="AN152">
        <v>26.693893964590483</v>
      </c>
      <c r="AO152">
        <v>5.3405408974994989E-2</v>
      </c>
      <c r="AP152">
        <v>2.3658673240005004E-2</v>
      </c>
      <c r="AQ152">
        <v>0.11712530369974029</v>
      </c>
    </row>
    <row r="153" spans="1:43" x14ac:dyDescent="0.35">
      <c r="A153">
        <v>152</v>
      </c>
      <c r="B153">
        <v>9</v>
      </c>
      <c r="C153" t="s">
        <v>43</v>
      </c>
      <c r="D153" s="3">
        <v>42.357999999999997</v>
      </c>
      <c r="E153" s="1">
        <v>15.708801899999999</v>
      </c>
      <c r="F153">
        <v>30.93</v>
      </c>
      <c r="G153" t="s">
        <v>614</v>
      </c>
      <c r="H153">
        <v>132</v>
      </c>
      <c r="I153">
        <v>112.638841148673</v>
      </c>
      <c r="J153" s="80">
        <v>2015</v>
      </c>
      <c r="K153" t="s">
        <v>40</v>
      </c>
      <c r="L153">
        <v>1000</v>
      </c>
      <c r="M153">
        <v>130.61708849999999</v>
      </c>
      <c r="N153">
        <v>30</v>
      </c>
      <c r="O153" t="s">
        <v>17</v>
      </c>
      <c r="P153">
        <v>100</v>
      </c>
      <c r="Q153" t="s">
        <v>13</v>
      </c>
      <c r="R153" t="s">
        <v>14</v>
      </c>
      <c r="S153" t="s">
        <v>16</v>
      </c>
      <c r="T153" s="79">
        <v>0</v>
      </c>
      <c r="U153" s="79">
        <v>10</v>
      </c>
      <c r="V153" s="79">
        <v>5</v>
      </c>
      <c r="W153" s="79">
        <v>10</v>
      </c>
      <c r="X153">
        <v>0.88629531800000005</v>
      </c>
      <c r="Y153" t="s">
        <v>1100</v>
      </c>
      <c r="Z153" t="s">
        <v>622</v>
      </c>
      <c r="AA153">
        <v>4</v>
      </c>
      <c r="AB153">
        <v>62</v>
      </c>
      <c r="AC153">
        <v>36</v>
      </c>
      <c r="AD153" t="s">
        <v>519</v>
      </c>
      <c r="AE153" t="s">
        <v>521</v>
      </c>
      <c r="AF153">
        <v>0.69954109810608289</v>
      </c>
      <c r="AG153">
        <v>0.69299999999999995</v>
      </c>
      <c r="AH153">
        <v>0.4847819809875154</v>
      </c>
      <c r="AI153">
        <v>0.21475911711856749</v>
      </c>
      <c r="AJ153">
        <v>0.69299999999999995</v>
      </c>
      <c r="AK153">
        <v>0.4847819809875154</v>
      </c>
      <c r="AL153">
        <v>0.21475911711856749</v>
      </c>
      <c r="AM153">
        <v>63.320810913851624</v>
      </c>
      <c r="AN153">
        <v>28.051210606857797</v>
      </c>
      <c r="AO153">
        <v>5.6120938244909997E-2</v>
      </c>
      <c r="AP153">
        <v>2.4861656625090007E-2</v>
      </c>
      <c r="AQ153">
        <v>0.11689084280778678</v>
      </c>
    </row>
    <row r="154" spans="1:43" x14ac:dyDescent="0.35">
      <c r="A154">
        <v>153</v>
      </c>
      <c r="B154">
        <v>9</v>
      </c>
      <c r="C154" t="s">
        <v>43</v>
      </c>
      <c r="D154" s="3">
        <v>42.366</v>
      </c>
      <c r="E154" s="1">
        <v>15.6487178</v>
      </c>
      <c r="F154">
        <v>30.52</v>
      </c>
      <c r="G154" t="s">
        <v>614</v>
      </c>
      <c r="H154">
        <v>138</v>
      </c>
      <c r="I154">
        <v>117.927363120151</v>
      </c>
      <c r="J154" s="80">
        <v>2015</v>
      </c>
      <c r="K154" t="s">
        <v>40</v>
      </c>
      <c r="L154">
        <v>1000</v>
      </c>
      <c r="M154">
        <v>130.61708849999999</v>
      </c>
      <c r="N154">
        <v>30</v>
      </c>
      <c r="O154" t="s">
        <v>17</v>
      </c>
      <c r="P154">
        <v>100</v>
      </c>
      <c r="Q154" t="s">
        <v>13</v>
      </c>
      <c r="R154" t="s">
        <v>14</v>
      </c>
      <c r="S154" t="s">
        <v>16</v>
      </c>
      <c r="T154" s="79">
        <v>0</v>
      </c>
      <c r="U154" s="79">
        <v>10</v>
      </c>
      <c r="V154" s="79">
        <v>5</v>
      </c>
      <c r="W154" s="79">
        <v>10</v>
      </c>
      <c r="X154">
        <v>0.88629531800000005</v>
      </c>
      <c r="Y154" t="s">
        <v>1100</v>
      </c>
      <c r="Z154" t="s">
        <v>622</v>
      </c>
      <c r="AA154">
        <v>4</v>
      </c>
      <c r="AB154">
        <v>32</v>
      </c>
      <c r="AC154">
        <v>19</v>
      </c>
      <c r="AD154" t="s">
        <v>519</v>
      </c>
      <c r="AE154" t="s">
        <v>521</v>
      </c>
      <c r="AF154">
        <v>0.36105346999023635</v>
      </c>
      <c r="AG154">
        <v>0.69299999999999995</v>
      </c>
      <c r="AH154">
        <v>0.25021005470323376</v>
      </c>
      <c r="AI154">
        <v>0.11084341528700259</v>
      </c>
      <c r="AJ154">
        <v>0.69299999999999995</v>
      </c>
      <c r="AK154">
        <v>0.25021005470323376</v>
      </c>
      <c r="AL154">
        <v>0.11084341528700259</v>
      </c>
      <c r="AM154">
        <v>32.681708858762121</v>
      </c>
      <c r="AN154">
        <v>14.478044184184668</v>
      </c>
      <c r="AO154">
        <v>2.8965645545759991E-2</v>
      </c>
      <c r="AP154">
        <v>1.2831822774240002E-2</v>
      </c>
      <c r="AQ154">
        <v>0.11619027243207801</v>
      </c>
    </row>
    <row r="155" spans="1:43" x14ac:dyDescent="0.35">
      <c r="A155">
        <v>154</v>
      </c>
      <c r="B155">
        <v>9</v>
      </c>
      <c r="C155" t="s">
        <v>43</v>
      </c>
      <c r="D155" s="3">
        <v>42.374000000000002</v>
      </c>
      <c r="E155" s="1">
        <v>15.5888992</v>
      </c>
      <c r="F155">
        <v>30.83</v>
      </c>
      <c r="G155" t="s">
        <v>614</v>
      </c>
      <c r="H155">
        <v>142</v>
      </c>
      <c r="I155">
        <v>114.540116888752</v>
      </c>
      <c r="J155" s="80">
        <v>2015</v>
      </c>
      <c r="K155" t="s">
        <v>40</v>
      </c>
      <c r="L155">
        <v>1000</v>
      </c>
      <c r="M155">
        <v>130.61708849999999</v>
      </c>
      <c r="N155">
        <v>30</v>
      </c>
      <c r="O155" t="s">
        <v>17</v>
      </c>
      <c r="P155">
        <v>100</v>
      </c>
      <c r="Q155" t="s">
        <v>13</v>
      </c>
      <c r="R155" t="s">
        <v>14</v>
      </c>
      <c r="S155" t="s">
        <v>16</v>
      </c>
      <c r="T155" s="79">
        <v>0</v>
      </c>
      <c r="U155" s="79">
        <v>10</v>
      </c>
      <c r="V155" s="79">
        <v>5</v>
      </c>
      <c r="W155" s="79">
        <v>10</v>
      </c>
      <c r="X155">
        <v>0.88629531800000005</v>
      </c>
      <c r="Y155" t="s">
        <v>1100</v>
      </c>
      <c r="Z155" t="s">
        <v>622</v>
      </c>
      <c r="AA155">
        <v>4</v>
      </c>
      <c r="AB155">
        <v>77</v>
      </c>
      <c r="AC155">
        <v>60</v>
      </c>
      <c r="AD155" t="s">
        <v>519</v>
      </c>
      <c r="AE155" t="s">
        <v>521</v>
      </c>
      <c r="AF155">
        <v>0.86878491216400622</v>
      </c>
      <c r="AG155">
        <v>0.69299999999999995</v>
      </c>
      <c r="AH155">
        <v>0.60206794412965625</v>
      </c>
      <c r="AI155">
        <v>0.26671696803434997</v>
      </c>
      <c r="AJ155">
        <v>0.69299999999999995</v>
      </c>
      <c r="AK155">
        <v>0.60206794412965625</v>
      </c>
      <c r="AL155">
        <v>0.26671696803434997</v>
      </c>
      <c r="AM155">
        <v>78.640361941396364</v>
      </c>
      <c r="AN155">
        <v>34.837793818194356</v>
      </c>
      <c r="AO155">
        <v>6.9698584594484997E-2</v>
      </c>
      <c r="AP155">
        <v>3.0876573550515006E-2</v>
      </c>
      <c r="AQ155">
        <v>0.1157255597266041</v>
      </c>
    </row>
    <row r="156" spans="1:43" x14ac:dyDescent="0.35">
      <c r="A156">
        <v>155</v>
      </c>
      <c r="B156">
        <v>9</v>
      </c>
      <c r="C156" t="s">
        <v>20</v>
      </c>
      <c r="D156" s="3">
        <v>42.456000000000003</v>
      </c>
      <c r="E156" s="1">
        <v>14.2570447</v>
      </c>
      <c r="F156">
        <v>0.67</v>
      </c>
      <c r="G156" t="s">
        <v>614</v>
      </c>
      <c r="H156">
        <v>7</v>
      </c>
      <c r="I156">
        <v>131.78770148392701</v>
      </c>
      <c r="J156" s="80">
        <v>2015</v>
      </c>
      <c r="K156" t="s">
        <v>40</v>
      </c>
      <c r="L156">
        <v>1000</v>
      </c>
      <c r="M156">
        <v>130.61708849999999</v>
      </c>
      <c r="N156">
        <v>30</v>
      </c>
      <c r="O156" t="s">
        <v>17</v>
      </c>
      <c r="P156">
        <v>100</v>
      </c>
      <c r="Q156" t="s">
        <v>13</v>
      </c>
      <c r="R156" t="s">
        <v>14</v>
      </c>
      <c r="S156" t="s">
        <v>16</v>
      </c>
      <c r="T156" s="79">
        <v>0</v>
      </c>
      <c r="U156" s="79">
        <v>10</v>
      </c>
      <c r="V156" s="79">
        <v>5</v>
      </c>
      <c r="W156" s="79">
        <v>10</v>
      </c>
      <c r="X156">
        <v>0.88629531800000005</v>
      </c>
      <c r="Y156" t="s">
        <v>1100</v>
      </c>
      <c r="Z156" t="s">
        <v>622</v>
      </c>
      <c r="AA156">
        <v>4</v>
      </c>
      <c r="AB156">
        <v>47</v>
      </c>
      <c r="AC156">
        <v>95</v>
      </c>
      <c r="AD156" t="s">
        <v>519</v>
      </c>
      <c r="AE156" t="s">
        <v>522</v>
      </c>
      <c r="AF156">
        <v>0.53029728404815957</v>
      </c>
      <c r="AG156">
        <v>0.69299999999999995</v>
      </c>
      <c r="AH156">
        <v>0.36749601784537456</v>
      </c>
      <c r="AI156">
        <v>0.16280126620278501</v>
      </c>
      <c r="AJ156">
        <v>0.69299999999999995</v>
      </c>
      <c r="AK156">
        <v>0.36749601784537456</v>
      </c>
      <c r="AL156">
        <v>0.16280126620278501</v>
      </c>
      <c r="AM156">
        <v>48.001259886306869</v>
      </c>
      <c r="AN156">
        <v>21.264627395521227</v>
      </c>
      <c r="AO156">
        <v>4.2543291895334991E-2</v>
      </c>
      <c r="AP156">
        <v>1.8846739699665001E-2</v>
      </c>
      <c r="AQ156">
        <v>0.13248615310083081</v>
      </c>
    </row>
    <row r="157" spans="1:43" x14ac:dyDescent="0.35">
      <c r="A157">
        <v>156</v>
      </c>
      <c r="B157">
        <v>9</v>
      </c>
      <c r="C157" t="s">
        <v>20</v>
      </c>
      <c r="D157" s="3">
        <v>42.463999999999999</v>
      </c>
      <c r="E157" s="1">
        <v>14.271868599999999</v>
      </c>
      <c r="F157">
        <v>1.6</v>
      </c>
      <c r="G157" t="s">
        <v>614</v>
      </c>
      <c r="H157">
        <v>12</v>
      </c>
      <c r="I157">
        <v>131.792279246514</v>
      </c>
      <c r="J157" s="80">
        <v>2015</v>
      </c>
      <c r="K157" t="s">
        <v>40</v>
      </c>
      <c r="L157">
        <v>1000</v>
      </c>
      <c r="M157">
        <v>130.61708849999999</v>
      </c>
      <c r="N157">
        <v>30</v>
      </c>
      <c r="O157" t="s">
        <v>17</v>
      </c>
      <c r="P157">
        <v>100</v>
      </c>
      <c r="Q157" t="s">
        <v>13</v>
      </c>
      <c r="R157" t="s">
        <v>14</v>
      </c>
      <c r="S157" t="s">
        <v>16</v>
      </c>
      <c r="T157" s="79">
        <v>0</v>
      </c>
      <c r="U157" s="79">
        <v>10</v>
      </c>
      <c r="V157" s="79">
        <v>5</v>
      </c>
      <c r="W157" s="79">
        <v>10</v>
      </c>
      <c r="X157">
        <v>0.88629531800000005</v>
      </c>
      <c r="Y157" t="s">
        <v>1100</v>
      </c>
      <c r="Z157" t="s">
        <v>622</v>
      </c>
      <c r="AA157">
        <v>4</v>
      </c>
      <c r="AB157">
        <v>17</v>
      </c>
      <c r="AC157">
        <v>15</v>
      </c>
      <c r="AD157" t="s">
        <v>519</v>
      </c>
      <c r="AE157" t="s">
        <v>522</v>
      </c>
      <c r="AF157">
        <v>0.19180965593231308</v>
      </c>
      <c r="AG157">
        <v>0.69299999999999995</v>
      </c>
      <c r="AH157">
        <v>0.13292409156109294</v>
      </c>
      <c r="AI157">
        <v>5.8885564371220139E-2</v>
      </c>
      <c r="AJ157">
        <v>0.69299999999999995</v>
      </c>
      <c r="AK157">
        <v>0.13292409156109294</v>
      </c>
      <c r="AL157">
        <v>5.8885564371220139E-2</v>
      </c>
      <c r="AM157">
        <v>17.362157831217381</v>
      </c>
      <c r="AN157">
        <v>7.6914609728481071</v>
      </c>
      <c r="AO157">
        <v>1.5387999196185002E-2</v>
      </c>
      <c r="AP157">
        <v>6.8169058488150034E-3</v>
      </c>
      <c r="AQ157">
        <v>0.1318241227762269</v>
      </c>
    </row>
    <row r="158" spans="1:43" x14ac:dyDescent="0.35">
      <c r="A158">
        <v>157</v>
      </c>
      <c r="B158">
        <v>10</v>
      </c>
      <c r="C158" t="s">
        <v>43</v>
      </c>
      <c r="D158" s="13">
        <v>79.067499999999995</v>
      </c>
      <c r="E158" s="6">
        <v>3.4822222200000001</v>
      </c>
      <c r="F158">
        <v>98.73</v>
      </c>
      <c r="G158" t="s">
        <v>613</v>
      </c>
      <c r="H158">
        <v>4092</v>
      </c>
      <c r="I158">
        <v>0</v>
      </c>
      <c r="J158" s="80">
        <v>2015</v>
      </c>
      <c r="K158" t="s">
        <v>30</v>
      </c>
      <c r="L158">
        <v>11</v>
      </c>
      <c r="M158">
        <v>1.1060976250000001</v>
      </c>
      <c r="O158" t="s">
        <v>23</v>
      </c>
      <c r="P158">
        <v>95.5</v>
      </c>
      <c r="Q158" t="s">
        <v>13</v>
      </c>
      <c r="R158" t="s">
        <v>14</v>
      </c>
      <c r="S158" t="s">
        <v>16</v>
      </c>
      <c r="T158" s="79">
        <v>0</v>
      </c>
      <c r="U158" s="79">
        <v>5</v>
      </c>
      <c r="V158" s="79">
        <v>2.5</v>
      </c>
      <c r="W158" s="79">
        <v>5</v>
      </c>
      <c r="X158">
        <v>0.75283199000000001</v>
      </c>
      <c r="Y158" t="s">
        <v>1101</v>
      </c>
      <c r="Z158" t="s">
        <v>622</v>
      </c>
      <c r="AA158">
        <v>1</v>
      </c>
      <c r="AB158">
        <v>3855.99</v>
      </c>
      <c r="AE158" t="s">
        <v>532</v>
      </c>
      <c r="AF158">
        <v>3855.99</v>
      </c>
      <c r="AG158" t="s">
        <v>671</v>
      </c>
      <c r="AH158" t="s">
        <v>1129</v>
      </c>
      <c r="AI158" t="s">
        <v>1130</v>
      </c>
      <c r="AJ158">
        <v>0.59524549999999998</v>
      </c>
      <c r="AK158">
        <v>2295.2606955449996</v>
      </c>
      <c r="AL158">
        <v>1560.7293044550001</v>
      </c>
      <c r="AM158">
        <v>2658.4108943436358</v>
      </c>
      <c r="AN158">
        <v>1807.6638501838509</v>
      </c>
      <c r="AO158">
        <v>2.0013367638263992</v>
      </c>
      <c r="AP158">
        <v>1.3608671735849704</v>
      </c>
      <c r="AQ158">
        <v>2.211593424366865E-3</v>
      </c>
    </row>
    <row r="159" spans="1:43" x14ac:dyDescent="0.35">
      <c r="A159">
        <v>158</v>
      </c>
      <c r="B159">
        <v>10</v>
      </c>
      <c r="C159" t="s">
        <v>43</v>
      </c>
      <c r="D159" s="13">
        <v>79.0738889</v>
      </c>
      <c r="E159" s="6">
        <v>3.33611111</v>
      </c>
      <c r="F159">
        <v>101.51</v>
      </c>
      <c r="G159" t="s">
        <v>613</v>
      </c>
      <c r="H159">
        <v>5108</v>
      </c>
      <c r="I159">
        <v>0</v>
      </c>
      <c r="J159" s="80">
        <v>2015</v>
      </c>
      <c r="K159" t="s">
        <v>30</v>
      </c>
      <c r="L159">
        <v>11</v>
      </c>
      <c r="M159">
        <v>1.1060976250000001</v>
      </c>
      <c r="O159" t="s">
        <v>23</v>
      </c>
      <c r="P159">
        <v>95.5</v>
      </c>
      <c r="Q159" t="s">
        <v>13</v>
      </c>
      <c r="R159" t="s">
        <v>14</v>
      </c>
      <c r="S159" t="s">
        <v>16</v>
      </c>
      <c r="T159" s="79">
        <v>0</v>
      </c>
      <c r="U159" s="79">
        <v>5</v>
      </c>
      <c r="V159" s="79">
        <v>2.5</v>
      </c>
      <c r="W159" s="79">
        <v>5</v>
      </c>
      <c r="X159">
        <v>0.75283199000000001</v>
      </c>
      <c r="Y159" t="s">
        <v>1101</v>
      </c>
      <c r="Z159" t="s">
        <v>622</v>
      </c>
      <c r="AA159">
        <v>1</v>
      </c>
      <c r="AB159">
        <v>5390.67</v>
      </c>
      <c r="AE159" t="s">
        <v>532</v>
      </c>
      <c r="AF159">
        <v>5390.67</v>
      </c>
      <c r="AG159" t="s">
        <v>671</v>
      </c>
      <c r="AH159" t="s">
        <v>1129</v>
      </c>
      <c r="AI159" t="s">
        <v>1130</v>
      </c>
      <c r="AJ159">
        <v>0.59524549999999998</v>
      </c>
      <c r="AK159">
        <v>3208.7720594849998</v>
      </c>
      <c r="AL159">
        <v>2181.8979405150003</v>
      </c>
      <c r="AM159">
        <v>3716.4556588091282</v>
      </c>
      <c r="AN159">
        <v>2527.1121780063177</v>
      </c>
      <c r="AO159">
        <v>2.7978667093680367</v>
      </c>
      <c r="AP159">
        <v>1.9024908899217303</v>
      </c>
      <c r="AQ159">
        <v>7.9914092132675561E-4</v>
      </c>
    </row>
    <row r="160" spans="1:43" x14ac:dyDescent="0.35">
      <c r="A160">
        <v>159</v>
      </c>
      <c r="B160">
        <v>10</v>
      </c>
      <c r="C160" t="s">
        <v>43</v>
      </c>
      <c r="D160" s="13">
        <v>79.133888900000002</v>
      </c>
      <c r="E160" s="6">
        <v>2.8494444400000001</v>
      </c>
      <c r="F160">
        <v>105.98</v>
      </c>
      <c r="G160" t="s">
        <v>613</v>
      </c>
      <c r="H160">
        <v>5570</v>
      </c>
      <c r="I160">
        <v>0</v>
      </c>
      <c r="J160" s="80">
        <v>2015</v>
      </c>
      <c r="K160" t="s">
        <v>30</v>
      </c>
      <c r="L160">
        <v>11</v>
      </c>
      <c r="M160">
        <v>1.1060976250000001</v>
      </c>
      <c r="O160" t="s">
        <v>23</v>
      </c>
      <c r="P160">
        <v>95.5</v>
      </c>
      <c r="Q160" t="s">
        <v>13</v>
      </c>
      <c r="R160" t="s">
        <v>14</v>
      </c>
      <c r="S160" t="s">
        <v>16</v>
      </c>
      <c r="T160" s="79">
        <v>0</v>
      </c>
      <c r="U160" s="79">
        <v>5</v>
      </c>
      <c r="V160" s="79">
        <v>2.5</v>
      </c>
      <c r="W160" s="79">
        <v>5</v>
      </c>
      <c r="X160">
        <v>0.75283199000000001</v>
      </c>
      <c r="Y160" t="s">
        <v>1101</v>
      </c>
      <c r="Z160" t="s">
        <v>622</v>
      </c>
      <c r="AA160">
        <v>1</v>
      </c>
      <c r="AB160">
        <v>41.76</v>
      </c>
      <c r="AE160" t="s">
        <v>532</v>
      </c>
      <c r="AF160">
        <v>41.76</v>
      </c>
      <c r="AG160" t="s">
        <v>671</v>
      </c>
      <c r="AH160" t="s">
        <v>1129</v>
      </c>
      <c r="AI160" t="s">
        <v>1130</v>
      </c>
      <c r="AJ160">
        <v>0.59524549999999998</v>
      </c>
      <c r="AK160">
        <v>24.857452079999998</v>
      </c>
      <c r="AL160">
        <v>16.90254792</v>
      </c>
      <c r="AM160">
        <v>28.790333726952156</v>
      </c>
      <c r="AN160">
        <v>19.576825246869834</v>
      </c>
      <c r="AO160">
        <v>2.1674284232425508E-2</v>
      </c>
      <c r="AP160">
        <v>1.4738060308483257E-2</v>
      </c>
      <c r="AQ160">
        <v>5.0303468343897303E-4</v>
      </c>
    </row>
    <row r="161" spans="1:43" x14ac:dyDescent="0.35">
      <c r="A161">
        <v>160</v>
      </c>
      <c r="B161">
        <v>10</v>
      </c>
      <c r="C161" t="s">
        <v>43</v>
      </c>
      <c r="D161" s="3">
        <v>78.610555599999998</v>
      </c>
      <c r="E161" s="1">
        <v>5.06861111</v>
      </c>
      <c r="F161">
        <v>74.319999999999993</v>
      </c>
      <c r="G161" t="s">
        <v>612</v>
      </c>
      <c r="H161">
        <v>2342</v>
      </c>
      <c r="I161">
        <v>0</v>
      </c>
      <c r="J161" s="80">
        <v>2015</v>
      </c>
      <c r="K161" t="s">
        <v>30</v>
      </c>
      <c r="L161">
        <v>11</v>
      </c>
      <c r="M161">
        <v>1.1060976250000001</v>
      </c>
      <c r="O161" t="s">
        <v>23</v>
      </c>
      <c r="P161">
        <v>95.5</v>
      </c>
      <c r="Q161" t="s">
        <v>13</v>
      </c>
      <c r="R161" t="s">
        <v>14</v>
      </c>
      <c r="S161" t="s">
        <v>16</v>
      </c>
      <c r="T161" s="79">
        <v>0</v>
      </c>
      <c r="U161" s="79">
        <v>5</v>
      </c>
      <c r="V161" s="79">
        <v>2.5</v>
      </c>
      <c r="W161" s="79">
        <v>5</v>
      </c>
      <c r="X161">
        <v>0.93194745000000001</v>
      </c>
      <c r="Y161" t="s">
        <v>1101</v>
      </c>
      <c r="Z161" t="s">
        <v>622</v>
      </c>
      <c r="AA161">
        <v>1</v>
      </c>
      <c r="AB161">
        <v>4520.22</v>
      </c>
      <c r="AE161" t="s">
        <v>532</v>
      </c>
      <c r="AF161">
        <v>4520.22</v>
      </c>
      <c r="AG161" t="s">
        <v>671</v>
      </c>
      <c r="AH161" t="s">
        <v>1129</v>
      </c>
      <c r="AI161" t="s">
        <v>1130</v>
      </c>
      <c r="AJ161">
        <v>0.59524549999999998</v>
      </c>
      <c r="AK161">
        <v>2690.6406140100003</v>
      </c>
      <c r="AL161">
        <v>1829.57938599</v>
      </c>
      <c r="AM161">
        <v>3116.3467988324642</v>
      </c>
      <c r="AN161">
        <v>2119.0506948612538</v>
      </c>
      <c r="AO161">
        <v>2.9042714524875781</v>
      </c>
      <c r="AP161">
        <v>1.9748438914966737</v>
      </c>
      <c r="AQ161">
        <v>1.2769247065926335E-2</v>
      </c>
    </row>
    <row r="162" spans="1:43" x14ac:dyDescent="0.35">
      <c r="A162">
        <v>161</v>
      </c>
      <c r="B162">
        <v>10</v>
      </c>
      <c r="C162" t="s">
        <v>43</v>
      </c>
      <c r="D162" s="3">
        <v>79.091944400000003</v>
      </c>
      <c r="E162" s="1">
        <v>4.1497222200000001</v>
      </c>
      <c r="F162">
        <v>88.46</v>
      </c>
      <c r="G162" t="s">
        <v>612</v>
      </c>
      <c r="H162">
        <v>2460</v>
      </c>
      <c r="I162">
        <v>0</v>
      </c>
      <c r="J162" s="80">
        <v>2015</v>
      </c>
      <c r="K162" t="s">
        <v>30</v>
      </c>
      <c r="L162">
        <v>11</v>
      </c>
      <c r="M162">
        <v>1.1060976250000001</v>
      </c>
      <c r="O162" t="s">
        <v>23</v>
      </c>
      <c r="P162">
        <v>95.5</v>
      </c>
      <c r="Q162" t="s">
        <v>13</v>
      </c>
      <c r="R162" t="s">
        <v>14</v>
      </c>
      <c r="S162" t="s">
        <v>16</v>
      </c>
      <c r="T162" s="79">
        <v>0</v>
      </c>
      <c r="U162" s="79">
        <v>5</v>
      </c>
      <c r="V162" s="79">
        <v>2.5</v>
      </c>
      <c r="W162" s="79">
        <v>5</v>
      </c>
      <c r="X162">
        <v>1.3778179049999999</v>
      </c>
      <c r="Y162" t="s">
        <v>747</v>
      </c>
      <c r="Z162" t="s">
        <v>620</v>
      </c>
      <c r="AA162">
        <v>1</v>
      </c>
      <c r="AB162">
        <v>4049.87</v>
      </c>
      <c r="AE162" t="s">
        <v>532</v>
      </c>
      <c r="AF162">
        <v>4049.87</v>
      </c>
      <c r="AG162" t="s">
        <v>671</v>
      </c>
      <c r="AH162" t="s">
        <v>1129</v>
      </c>
      <c r="AI162" t="s">
        <v>1130</v>
      </c>
      <c r="AJ162">
        <v>0.59524549999999998</v>
      </c>
      <c r="AK162">
        <v>2410.6668930850001</v>
      </c>
      <c r="AL162">
        <v>1639.2031069149998</v>
      </c>
      <c r="AM162">
        <v>2792.0763613690551</v>
      </c>
      <c r="AN162">
        <v>1898.5535742945576</v>
      </c>
      <c r="AO162">
        <v>3.8469728028215338</v>
      </c>
      <c r="AP162">
        <v>2.6158611082647889</v>
      </c>
      <c r="AQ162">
        <v>1.1345434425173016E-2</v>
      </c>
    </row>
    <row r="163" spans="1:43" x14ac:dyDescent="0.35">
      <c r="A163">
        <v>162</v>
      </c>
      <c r="B163">
        <v>10</v>
      </c>
      <c r="C163" t="s">
        <v>43</v>
      </c>
      <c r="D163" s="13">
        <v>79.941111100000001</v>
      </c>
      <c r="E163" s="6">
        <v>3.2</v>
      </c>
      <c r="F163">
        <v>95.92</v>
      </c>
      <c r="G163" t="s">
        <v>612</v>
      </c>
      <c r="H163">
        <v>2549</v>
      </c>
      <c r="I163">
        <v>0</v>
      </c>
      <c r="J163" s="80">
        <v>2015</v>
      </c>
      <c r="K163" t="s">
        <v>30</v>
      </c>
      <c r="L163">
        <v>11</v>
      </c>
      <c r="M163">
        <v>1.1060976250000001</v>
      </c>
      <c r="O163" t="s">
        <v>23</v>
      </c>
      <c r="P163">
        <v>95.5</v>
      </c>
      <c r="Q163" t="s">
        <v>13</v>
      </c>
      <c r="R163" t="s">
        <v>14</v>
      </c>
      <c r="S163" t="s">
        <v>16</v>
      </c>
      <c r="T163" s="79">
        <v>0</v>
      </c>
      <c r="U163" s="79">
        <v>5</v>
      </c>
      <c r="V163" s="79">
        <v>2.5</v>
      </c>
      <c r="W163" s="79">
        <v>5</v>
      </c>
      <c r="X163">
        <v>0.81149232000000004</v>
      </c>
      <c r="Y163" t="s">
        <v>1101</v>
      </c>
      <c r="Z163" t="s">
        <v>622</v>
      </c>
      <c r="AA163">
        <v>1</v>
      </c>
      <c r="AB163">
        <v>6348.27</v>
      </c>
      <c r="AE163" t="s">
        <v>532</v>
      </c>
      <c r="AF163">
        <v>6348.27</v>
      </c>
      <c r="AG163" t="s">
        <v>671</v>
      </c>
      <c r="AH163" t="s">
        <v>1129</v>
      </c>
      <c r="AI163" t="s">
        <v>1130</v>
      </c>
      <c r="AJ163">
        <v>0.59524549999999998</v>
      </c>
      <c r="AK163">
        <v>3778.779150285</v>
      </c>
      <c r="AL163">
        <v>2569.4908497150004</v>
      </c>
      <c r="AM163">
        <v>4376.6477942719966</v>
      </c>
      <c r="AN163">
        <v>2976.0290328052292</v>
      </c>
      <c r="AO163">
        <v>3.5516160723966657</v>
      </c>
      <c r="AP163">
        <v>2.4150247042184718</v>
      </c>
      <c r="AQ163">
        <v>1.0377564706861639E-2</v>
      </c>
    </row>
    <row r="164" spans="1:43" x14ac:dyDescent="0.35">
      <c r="A164">
        <v>163</v>
      </c>
      <c r="B164">
        <v>10</v>
      </c>
      <c r="C164" t="s">
        <v>43</v>
      </c>
      <c r="D164" s="13">
        <v>79.606944400000003</v>
      </c>
      <c r="E164" s="6">
        <v>5.1744444400000003</v>
      </c>
      <c r="F164">
        <v>69.010000000000005</v>
      </c>
      <c r="G164" t="s">
        <v>612</v>
      </c>
      <c r="H164">
        <v>2783</v>
      </c>
      <c r="I164">
        <v>0</v>
      </c>
      <c r="J164" s="80">
        <v>2015</v>
      </c>
      <c r="K164" t="s">
        <v>30</v>
      </c>
      <c r="L164">
        <v>11</v>
      </c>
      <c r="M164">
        <v>1.1060976250000001</v>
      </c>
      <c r="O164" t="s">
        <v>23</v>
      </c>
      <c r="P164">
        <v>95.5</v>
      </c>
      <c r="Q164" t="s">
        <v>13</v>
      </c>
      <c r="R164" t="s">
        <v>14</v>
      </c>
      <c r="S164" t="s">
        <v>16</v>
      </c>
      <c r="T164" s="79">
        <v>0</v>
      </c>
      <c r="U164" s="79">
        <v>5</v>
      </c>
      <c r="V164" s="79">
        <v>2.5</v>
      </c>
      <c r="W164" s="79">
        <v>5</v>
      </c>
      <c r="X164">
        <v>1.0224703479999999</v>
      </c>
      <c r="Y164" t="s">
        <v>1099</v>
      </c>
      <c r="Z164" t="s">
        <v>622</v>
      </c>
      <c r="AA164">
        <v>1</v>
      </c>
      <c r="AB164">
        <v>6594.56</v>
      </c>
      <c r="AE164" t="s">
        <v>532</v>
      </c>
      <c r="AF164">
        <v>6594.56</v>
      </c>
      <c r="AG164" t="s">
        <v>671</v>
      </c>
      <c r="AH164" t="s">
        <v>1129</v>
      </c>
      <c r="AI164" t="s">
        <v>1130</v>
      </c>
      <c r="AJ164">
        <v>0.59524549999999998</v>
      </c>
      <c r="AK164">
        <v>3925.38216448</v>
      </c>
      <c r="AL164">
        <v>2669.1778355200004</v>
      </c>
      <c r="AM164">
        <v>4546.4459574331813</v>
      </c>
      <c r="AN164">
        <v>3091.4882351532074</v>
      </c>
      <c r="AO164">
        <v>4.6486061802598977</v>
      </c>
      <c r="AP164">
        <v>3.1609550516350056</v>
      </c>
      <c r="AQ164">
        <v>8.2087564397730975E-3</v>
      </c>
    </row>
    <row r="165" spans="1:43" x14ac:dyDescent="0.35">
      <c r="A165">
        <v>164</v>
      </c>
      <c r="B165">
        <v>10</v>
      </c>
      <c r="C165" t="s">
        <v>43</v>
      </c>
      <c r="D165" s="3">
        <v>79.072500000000005</v>
      </c>
      <c r="E165" s="1">
        <v>3.6627777799999999</v>
      </c>
      <c r="F165">
        <v>95.58</v>
      </c>
      <c r="G165" t="s">
        <v>612</v>
      </c>
      <c r="H165">
        <v>3127</v>
      </c>
      <c r="I165">
        <v>0</v>
      </c>
      <c r="J165" s="80">
        <v>2015</v>
      </c>
      <c r="K165" t="s">
        <v>30</v>
      </c>
      <c r="L165">
        <v>11</v>
      </c>
      <c r="M165">
        <v>1.1060976250000001</v>
      </c>
      <c r="O165" t="s">
        <v>23</v>
      </c>
      <c r="P165">
        <v>95.5</v>
      </c>
      <c r="Q165" t="s">
        <v>13</v>
      </c>
      <c r="R165" t="s">
        <v>14</v>
      </c>
      <c r="S165" t="s">
        <v>16</v>
      </c>
      <c r="T165" s="79">
        <v>0</v>
      </c>
      <c r="U165" s="79">
        <v>5</v>
      </c>
      <c r="V165" s="79">
        <v>2.5</v>
      </c>
      <c r="W165" s="79">
        <v>5</v>
      </c>
      <c r="X165">
        <v>1.3778179049999999</v>
      </c>
      <c r="Y165" t="s">
        <v>747</v>
      </c>
      <c r="Z165" t="s">
        <v>620</v>
      </c>
      <c r="AA165">
        <v>1</v>
      </c>
      <c r="AB165">
        <v>5568.02</v>
      </c>
      <c r="AE165" t="s">
        <v>532</v>
      </c>
      <c r="AF165">
        <v>5568.02</v>
      </c>
      <c r="AG165" t="s">
        <v>671</v>
      </c>
      <c r="AH165" t="s">
        <v>1129</v>
      </c>
      <c r="AI165" t="s">
        <v>1130</v>
      </c>
      <c r="AJ165">
        <v>0.59524549999999998</v>
      </c>
      <c r="AK165">
        <v>3314.3388489100003</v>
      </c>
      <c r="AL165">
        <v>2253.6811510900002</v>
      </c>
      <c r="AM165">
        <v>3838.7249520676291</v>
      </c>
      <c r="AN165">
        <v>2610.2527421234718</v>
      </c>
      <c r="AO165">
        <v>5.2890639713290462</v>
      </c>
      <c r="AP165">
        <v>3.5964529646730665</v>
      </c>
      <c r="AQ165">
        <v>5.8156209182878985E-3</v>
      </c>
    </row>
    <row r="166" spans="1:43" x14ac:dyDescent="0.35">
      <c r="A166">
        <v>165</v>
      </c>
      <c r="B166">
        <v>10</v>
      </c>
      <c r="C166" t="s">
        <v>43</v>
      </c>
      <c r="D166" s="13">
        <v>79.066944399999997</v>
      </c>
      <c r="E166" s="6">
        <v>3.5938888900000001</v>
      </c>
      <c r="F166">
        <v>96.27</v>
      </c>
      <c r="G166" t="s">
        <v>612</v>
      </c>
      <c r="H166">
        <v>3430</v>
      </c>
      <c r="I166">
        <v>0</v>
      </c>
      <c r="J166" s="80">
        <v>2015</v>
      </c>
      <c r="K166" t="s">
        <v>30</v>
      </c>
      <c r="L166">
        <v>11</v>
      </c>
      <c r="M166">
        <v>1.1060976250000001</v>
      </c>
      <c r="O166" t="s">
        <v>23</v>
      </c>
      <c r="P166">
        <v>95.5</v>
      </c>
      <c r="Q166" t="s">
        <v>13</v>
      </c>
      <c r="R166" t="s">
        <v>14</v>
      </c>
      <c r="S166" t="s">
        <v>16</v>
      </c>
      <c r="T166" s="79">
        <v>0</v>
      </c>
      <c r="U166" s="79">
        <v>5</v>
      </c>
      <c r="V166" s="79">
        <v>2.5</v>
      </c>
      <c r="W166" s="79">
        <v>5</v>
      </c>
      <c r="X166">
        <v>1.3778179049999999</v>
      </c>
      <c r="Y166" t="s">
        <v>747</v>
      </c>
      <c r="Z166" t="s">
        <v>620</v>
      </c>
      <c r="AA166">
        <v>1</v>
      </c>
      <c r="AB166">
        <v>2834.03</v>
      </c>
      <c r="AE166" t="s">
        <v>532</v>
      </c>
      <c r="AF166">
        <v>2834.03</v>
      </c>
      <c r="AG166" t="s">
        <v>671</v>
      </c>
      <c r="AH166" t="s">
        <v>1129</v>
      </c>
      <c r="AI166" t="s">
        <v>1130</v>
      </c>
      <c r="AJ166">
        <v>0.59524549999999998</v>
      </c>
      <c r="AK166">
        <v>1686.9436043650001</v>
      </c>
      <c r="AL166">
        <v>1147.0863956350001</v>
      </c>
      <c r="AM166">
        <v>1953.847449525724</v>
      </c>
      <c r="AN166">
        <v>1328.5754323368419</v>
      </c>
      <c r="AO166">
        <v>2.692045999595126</v>
      </c>
      <c r="AP166">
        <v>1.8305350188168168</v>
      </c>
      <c r="AQ166">
        <v>4.2929391238758973E-3</v>
      </c>
    </row>
    <row r="167" spans="1:43" x14ac:dyDescent="0.35">
      <c r="A167">
        <v>166</v>
      </c>
      <c r="B167">
        <v>11</v>
      </c>
      <c r="C167" t="s">
        <v>43</v>
      </c>
      <c r="D167" s="3">
        <v>54.435099999999998</v>
      </c>
      <c r="E167" s="1">
        <v>-11.079000000000001</v>
      </c>
      <c r="F167">
        <v>41.67</v>
      </c>
      <c r="G167" t="s">
        <v>611</v>
      </c>
      <c r="H167" s="23">
        <v>432</v>
      </c>
      <c r="I167">
        <v>11.7462607310368</v>
      </c>
      <c r="J167" s="80">
        <v>2014</v>
      </c>
      <c r="K167" t="s">
        <v>30</v>
      </c>
      <c r="L167">
        <v>250</v>
      </c>
      <c r="M167">
        <v>30.131484459999999</v>
      </c>
      <c r="N167">
        <v>5</v>
      </c>
      <c r="O167" t="s">
        <v>52</v>
      </c>
      <c r="P167">
        <v>89</v>
      </c>
      <c r="Q167" t="s">
        <v>13</v>
      </c>
      <c r="R167" t="s">
        <v>14</v>
      </c>
      <c r="S167" t="s">
        <v>14</v>
      </c>
      <c r="T167" s="79">
        <v>0</v>
      </c>
      <c r="U167" s="79">
        <v>0.5</v>
      </c>
      <c r="V167" s="79">
        <v>0.25</v>
      </c>
      <c r="W167" s="79">
        <v>0.5</v>
      </c>
      <c r="X167">
        <v>1.5753479850000001</v>
      </c>
      <c r="Y167" t="s">
        <v>1102</v>
      </c>
      <c r="Z167" t="s">
        <v>622</v>
      </c>
      <c r="AA167">
        <v>1</v>
      </c>
      <c r="AB167">
        <v>0</v>
      </c>
      <c r="AE167" t="s">
        <v>667</v>
      </c>
      <c r="AF167">
        <v>0</v>
      </c>
      <c r="AG167" t="s">
        <v>671</v>
      </c>
      <c r="AH167" t="s">
        <v>1129</v>
      </c>
      <c r="AI167" t="s">
        <v>1130</v>
      </c>
      <c r="AJ167">
        <v>0.59524549999999998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8.6545499736547821E-2</v>
      </c>
    </row>
    <row r="168" spans="1:43" x14ac:dyDescent="0.35">
      <c r="A168">
        <v>167</v>
      </c>
      <c r="B168">
        <v>11</v>
      </c>
      <c r="C168" t="s">
        <v>43</v>
      </c>
      <c r="D168" s="3">
        <v>54.435099999999998</v>
      </c>
      <c r="E168" s="1">
        <v>-11.079000000000001</v>
      </c>
      <c r="F168">
        <v>41.67</v>
      </c>
      <c r="G168" t="s">
        <v>611</v>
      </c>
      <c r="H168" s="23">
        <v>432</v>
      </c>
      <c r="I168">
        <v>11.7462607310368</v>
      </c>
      <c r="J168" s="80">
        <v>2014</v>
      </c>
      <c r="K168" t="s">
        <v>30</v>
      </c>
      <c r="L168">
        <v>250</v>
      </c>
      <c r="M168">
        <v>30.131484459999999</v>
      </c>
      <c r="N168">
        <v>5</v>
      </c>
      <c r="O168" t="s">
        <v>52</v>
      </c>
      <c r="P168">
        <v>89</v>
      </c>
      <c r="Q168" t="s">
        <v>13</v>
      </c>
      <c r="R168" t="s">
        <v>14</v>
      </c>
      <c r="S168" t="s">
        <v>14</v>
      </c>
      <c r="T168" s="79">
        <v>1</v>
      </c>
      <c r="U168" s="79">
        <v>1.5</v>
      </c>
      <c r="V168" s="79">
        <v>1.25</v>
      </c>
      <c r="W168" s="79">
        <v>0.5</v>
      </c>
      <c r="X168">
        <v>1.5753479850000001</v>
      </c>
      <c r="Y168" t="s">
        <v>1102</v>
      </c>
      <c r="Z168" t="s">
        <v>622</v>
      </c>
      <c r="AA168">
        <v>1</v>
      </c>
      <c r="AB168">
        <v>0</v>
      </c>
      <c r="AE168" t="s">
        <v>667</v>
      </c>
      <c r="AF168">
        <v>0</v>
      </c>
      <c r="AG168" t="s">
        <v>671</v>
      </c>
      <c r="AH168" t="s">
        <v>1129</v>
      </c>
      <c r="AI168" t="s">
        <v>1130</v>
      </c>
      <c r="AJ168">
        <v>0.59524549999999998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8.6545499736547821E-2</v>
      </c>
    </row>
    <row r="169" spans="1:43" x14ac:dyDescent="0.35">
      <c r="A169">
        <v>168</v>
      </c>
      <c r="B169">
        <v>11</v>
      </c>
      <c r="C169" t="s">
        <v>43</v>
      </c>
      <c r="D169" s="3">
        <v>54.435099999999998</v>
      </c>
      <c r="E169" s="1">
        <v>-11.079000000000001</v>
      </c>
      <c r="F169">
        <v>41.67</v>
      </c>
      <c r="G169" t="s">
        <v>611</v>
      </c>
      <c r="H169" s="23">
        <v>432</v>
      </c>
      <c r="I169">
        <v>11.7462607310368</v>
      </c>
      <c r="J169" s="80">
        <v>2014</v>
      </c>
      <c r="K169" t="s">
        <v>30</v>
      </c>
      <c r="L169">
        <v>250</v>
      </c>
      <c r="M169">
        <v>30.131484459999999</v>
      </c>
      <c r="N169">
        <v>5</v>
      </c>
      <c r="O169" t="s">
        <v>52</v>
      </c>
      <c r="P169">
        <v>89</v>
      </c>
      <c r="Q169" t="s">
        <v>13</v>
      </c>
      <c r="R169" t="s">
        <v>14</v>
      </c>
      <c r="S169" t="s">
        <v>14</v>
      </c>
      <c r="T169" s="79">
        <v>2</v>
      </c>
      <c r="U169" s="79">
        <v>2.5</v>
      </c>
      <c r="V169" s="79">
        <v>2.25</v>
      </c>
      <c r="W169" s="79">
        <v>0.5</v>
      </c>
      <c r="X169">
        <v>1.5753479850000001</v>
      </c>
      <c r="Y169" t="s">
        <v>1102</v>
      </c>
      <c r="Z169" t="s">
        <v>622</v>
      </c>
      <c r="AA169">
        <v>1</v>
      </c>
      <c r="AB169">
        <v>0</v>
      </c>
      <c r="AE169" t="s">
        <v>667</v>
      </c>
      <c r="AF169">
        <v>0</v>
      </c>
      <c r="AG169" t="s">
        <v>671</v>
      </c>
      <c r="AH169" t="s">
        <v>1129</v>
      </c>
      <c r="AI169" t="s">
        <v>1130</v>
      </c>
      <c r="AJ169">
        <v>0.59524549999999998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8.6545499736547821E-2</v>
      </c>
    </row>
    <row r="170" spans="1:43" x14ac:dyDescent="0.35">
      <c r="A170">
        <v>169</v>
      </c>
      <c r="B170">
        <v>11</v>
      </c>
      <c r="C170" t="s">
        <v>43</v>
      </c>
      <c r="D170" s="3">
        <v>54.435099999999998</v>
      </c>
      <c r="E170" s="1">
        <v>-11.079000000000001</v>
      </c>
      <c r="F170">
        <v>41.67</v>
      </c>
      <c r="G170" t="s">
        <v>611</v>
      </c>
      <c r="H170" s="23">
        <v>432</v>
      </c>
      <c r="I170">
        <v>11.7462607310368</v>
      </c>
      <c r="J170" s="80">
        <v>2014</v>
      </c>
      <c r="K170" t="s">
        <v>30</v>
      </c>
      <c r="L170">
        <v>250</v>
      </c>
      <c r="M170">
        <v>30.131484459999999</v>
      </c>
      <c r="N170">
        <v>5</v>
      </c>
      <c r="O170" t="s">
        <v>52</v>
      </c>
      <c r="P170">
        <v>89</v>
      </c>
      <c r="Q170" t="s">
        <v>13</v>
      </c>
      <c r="R170" t="s">
        <v>14</v>
      </c>
      <c r="S170" t="s">
        <v>14</v>
      </c>
      <c r="T170" s="79">
        <v>3</v>
      </c>
      <c r="U170" s="79">
        <v>3.5</v>
      </c>
      <c r="V170" s="79">
        <v>3.25</v>
      </c>
      <c r="W170" s="79">
        <v>0.5</v>
      </c>
      <c r="X170">
        <v>1.5753479850000001</v>
      </c>
      <c r="Y170" t="s">
        <v>1102</v>
      </c>
      <c r="Z170" t="s">
        <v>622</v>
      </c>
      <c r="AA170">
        <v>1</v>
      </c>
      <c r="AB170">
        <v>0</v>
      </c>
      <c r="AE170" t="s">
        <v>667</v>
      </c>
      <c r="AF170">
        <v>0</v>
      </c>
      <c r="AG170" t="s">
        <v>671</v>
      </c>
      <c r="AH170" t="s">
        <v>1129</v>
      </c>
      <c r="AI170" t="s">
        <v>1130</v>
      </c>
      <c r="AJ170">
        <v>0.59524549999999998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8.6545499736547821E-2</v>
      </c>
    </row>
    <row r="171" spans="1:43" x14ac:dyDescent="0.35">
      <c r="A171">
        <v>170</v>
      </c>
      <c r="B171">
        <v>11</v>
      </c>
      <c r="C171" t="s">
        <v>43</v>
      </c>
      <c r="D171" s="3">
        <v>54.493000000000002</v>
      </c>
      <c r="E171" s="1">
        <v>-11.018000000000001</v>
      </c>
      <c r="F171">
        <v>39.06</v>
      </c>
      <c r="G171" t="s">
        <v>611</v>
      </c>
      <c r="H171" s="23">
        <v>496</v>
      </c>
      <c r="I171">
        <v>13.669535892257301</v>
      </c>
      <c r="J171" s="80">
        <v>2014</v>
      </c>
      <c r="K171" t="s">
        <v>30</v>
      </c>
      <c r="L171">
        <v>250</v>
      </c>
      <c r="M171">
        <v>30.131484459999999</v>
      </c>
      <c r="N171">
        <v>5</v>
      </c>
      <c r="O171" t="s">
        <v>52</v>
      </c>
      <c r="P171">
        <v>89</v>
      </c>
      <c r="Q171" t="s">
        <v>13</v>
      </c>
      <c r="R171" t="s">
        <v>14</v>
      </c>
      <c r="S171" t="s">
        <v>14</v>
      </c>
      <c r="T171" s="79">
        <v>1</v>
      </c>
      <c r="U171" s="79">
        <v>1.5</v>
      </c>
      <c r="V171" s="79">
        <v>1.25</v>
      </c>
      <c r="W171" s="79">
        <v>0.5</v>
      </c>
      <c r="X171">
        <v>1.5753479850000001</v>
      </c>
      <c r="Y171" t="s">
        <v>1102</v>
      </c>
      <c r="Z171" t="s">
        <v>622</v>
      </c>
      <c r="AA171">
        <v>1</v>
      </c>
      <c r="AB171">
        <v>0</v>
      </c>
      <c r="AE171" t="s">
        <v>667</v>
      </c>
      <c r="AF171">
        <v>0</v>
      </c>
      <c r="AG171" t="s">
        <v>671</v>
      </c>
      <c r="AH171" t="s">
        <v>1129</v>
      </c>
      <c r="AI171" t="s">
        <v>1130</v>
      </c>
      <c r="AJ171">
        <v>0.59524549999999998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8.1170236249143435E-2</v>
      </c>
    </row>
    <row r="172" spans="1:43" x14ac:dyDescent="0.35">
      <c r="A172">
        <v>171</v>
      </c>
      <c r="B172">
        <v>11</v>
      </c>
      <c r="C172" t="s">
        <v>43</v>
      </c>
      <c r="D172" s="3">
        <v>54.493000000000002</v>
      </c>
      <c r="E172" s="1">
        <v>-11.018000000000001</v>
      </c>
      <c r="F172">
        <v>39.06</v>
      </c>
      <c r="G172" t="s">
        <v>611</v>
      </c>
      <c r="H172" s="23">
        <v>496</v>
      </c>
      <c r="I172">
        <v>13.669535892257301</v>
      </c>
      <c r="J172" s="80">
        <v>2014</v>
      </c>
      <c r="K172" t="s">
        <v>30</v>
      </c>
      <c r="L172">
        <v>250</v>
      </c>
      <c r="M172">
        <v>30.131484459999999</v>
      </c>
      <c r="N172">
        <v>5</v>
      </c>
      <c r="O172" t="s">
        <v>52</v>
      </c>
      <c r="P172">
        <v>89</v>
      </c>
      <c r="Q172" t="s">
        <v>13</v>
      </c>
      <c r="R172" t="s">
        <v>14</v>
      </c>
      <c r="S172" t="s">
        <v>14</v>
      </c>
      <c r="T172" s="79">
        <v>2</v>
      </c>
      <c r="U172" s="79">
        <v>2.5</v>
      </c>
      <c r="V172" s="79">
        <v>2.25</v>
      </c>
      <c r="W172" s="79">
        <v>0.5</v>
      </c>
      <c r="X172">
        <v>1.5753479850000001</v>
      </c>
      <c r="Y172" t="s">
        <v>1102</v>
      </c>
      <c r="Z172" t="s">
        <v>622</v>
      </c>
      <c r="AA172">
        <v>1</v>
      </c>
      <c r="AB172">
        <v>0</v>
      </c>
      <c r="AE172" t="s">
        <v>667</v>
      </c>
      <c r="AF172">
        <v>0</v>
      </c>
      <c r="AG172" t="s">
        <v>671</v>
      </c>
      <c r="AH172" t="s">
        <v>1129</v>
      </c>
      <c r="AI172" t="s">
        <v>1130</v>
      </c>
      <c r="AJ172">
        <v>0.59524549999999998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8.1170236249143435E-2</v>
      </c>
    </row>
    <row r="173" spans="1:43" x14ac:dyDescent="0.35">
      <c r="A173">
        <v>172</v>
      </c>
      <c r="B173">
        <v>11</v>
      </c>
      <c r="C173" t="s">
        <v>43</v>
      </c>
      <c r="D173" s="3">
        <v>54.493000000000002</v>
      </c>
      <c r="E173" s="1">
        <v>-11.018000000000001</v>
      </c>
      <c r="F173">
        <v>39.06</v>
      </c>
      <c r="G173" t="s">
        <v>611</v>
      </c>
      <c r="H173" s="23">
        <v>496</v>
      </c>
      <c r="I173">
        <v>13.669535892257301</v>
      </c>
      <c r="J173" s="80">
        <v>2014</v>
      </c>
      <c r="K173" t="s">
        <v>30</v>
      </c>
      <c r="L173">
        <v>250</v>
      </c>
      <c r="M173">
        <v>30.131484459999999</v>
      </c>
      <c r="N173">
        <v>5</v>
      </c>
      <c r="O173" t="s">
        <v>52</v>
      </c>
      <c r="P173">
        <v>89</v>
      </c>
      <c r="Q173" t="s">
        <v>13</v>
      </c>
      <c r="R173" t="s">
        <v>14</v>
      </c>
      <c r="S173" t="s">
        <v>14</v>
      </c>
      <c r="T173" s="79">
        <v>3</v>
      </c>
      <c r="U173" s="79">
        <v>3.5</v>
      </c>
      <c r="V173" s="79">
        <v>3.25</v>
      </c>
      <c r="W173" s="79">
        <v>0.5</v>
      </c>
      <c r="X173">
        <v>1.5753479850000001</v>
      </c>
      <c r="Y173" t="s">
        <v>1102</v>
      </c>
      <c r="Z173" t="s">
        <v>622</v>
      </c>
      <c r="AA173">
        <v>1</v>
      </c>
      <c r="AB173">
        <v>0</v>
      </c>
      <c r="AE173" t="s">
        <v>667</v>
      </c>
      <c r="AF173">
        <v>0</v>
      </c>
      <c r="AG173" t="s">
        <v>671</v>
      </c>
      <c r="AH173" t="s">
        <v>1129</v>
      </c>
      <c r="AI173" t="s">
        <v>1130</v>
      </c>
      <c r="AJ173">
        <v>0.59524549999999998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8.1170236249143435E-2</v>
      </c>
    </row>
    <row r="174" spans="1:43" x14ac:dyDescent="0.35">
      <c r="A174">
        <v>173</v>
      </c>
      <c r="B174">
        <v>11</v>
      </c>
      <c r="C174" t="s">
        <v>43</v>
      </c>
      <c r="D174" s="3">
        <v>54.493000000000002</v>
      </c>
      <c r="E174" s="1">
        <v>-11.018000000000001</v>
      </c>
      <c r="F174">
        <v>39.06</v>
      </c>
      <c r="G174" t="s">
        <v>611</v>
      </c>
      <c r="H174" s="23">
        <v>496</v>
      </c>
      <c r="I174">
        <v>13.669535892257301</v>
      </c>
      <c r="J174" s="80">
        <v>2014</v>
      </c>
      <c r="K174" t="s">
        <v>30</v>
      </c>
      <c r="L174">
        <v>250</v>
      </c>
      <c r="M174">
        <v>30.131484459999999</v>
      </c>
      <c r="N174">
        <v>5</v>
      </c>
      <c r="O174" t="s">
        <v>52</v>
      </c>
      <c r="P174">
        <v>89</v>
      </c>
      <c r="Q174" t="s">
        <v>13</v>
      </c>
      <c r="R174" t="s">
        <v>14</v>
      </c>
      <c r="S174" t="s">
        <v>14</v>
      </c>
      <c r="T174" s="79">
        <v>0</v>
      </c>
      <c r="U174" s="79">
        <v>0.5</v>
      </c>
      <c r="V174" s="79">
        <v>0.25</v>
      </c>
      <c r="W174" s="79">
        <v>0.5</v>
      </c>
      <c r="X174">
        <v>1.5753479850000001</v>
      </c>
      <c r="Y174" t="s">
        <v>1102</v>
      </c>
      <c r="Z174" t="s">
        <v>622</v>
      </c>
      <c r="AA174">
        <v>1</v>
      </c>
      <c r="AB174">
        <v>1</v>
      </c>
      <c r="AE174" t="s">
        <v>667</v>
      </c>
      <c r="AF174">
        <v>37.340022631104389</v>
      </c>
      <c r="AG174">
        <v>0.85</v>
      </c>
      <c r="AH174">
        <v>31.739019236438729</v>
      </c>
      <c r="AI174">
        <v>5.6010033946656606</v>
      </c>
      <c r="AJ174">
        <v>0.85</v>
      </c>
      <c r="AK174">
        <v>31.739019236438729</v>
      </c>
      <c r="AL174">
        <v>5.6010033946656606</v>
      </c>
      <c r="AM174">
        <v>1074.5435560656119</v>
      </c>
      <c r="AN174">
        <v>189.62533342334336</v>
      </c>
      <c r="AO174">
        <v>1.6927800258426966</v>
      </c>
      <c r="AP174">
        <v>0.29872588691341712</v>
      </c>
      <c r="AQ174">
        <v>8.1170236249143435E-2</v>
      </c>
    </row>
    <row r="175" spans="1:43" x14ac:dyDescent="0.35">
      <c r="A175">
        <v>174</v>
      </c>
      <c r="B175">
        <v>11</v>
      </c>
      <c r="C175" t="s">
        <v>43</v>
      </c>
      <c r="D175" s="3">
        <v>54.545000000000002</v>
      </c>
      <c r="E175" s="1">
        <v>-11.031000000000001</v>
      </c>
      <c r="F175">
        <v>42.09</v>
      </c>
      <c r="G175" t="s">
        <v>611</v>
      </c>
      <c r="H175" s="23">
        <v>701</v>
      </c>
      <c r="I175">
        <v>11.1210129293677</v>
      </c>
      <c r="J175" s="80">
        <v>2014</v>
      </c>
      <c r="K175" t="s">
        <v>30</v>
      </c>
      <c r="L175">
        <v>250</v>
      </c>
      <c r="M175">
        <v>30.131484459999999</v>
      </c>
      <c r="N175">
        <v>5</v>
      </c>
      <c r="O175" t="s">
        <v>52</v>
      </c>
      <c r="P175">
        <v>89</v>
      </c>
      <c r="Q175" t="s">
        <v>13</v>
      </c>
      <c r="R175" t="s">
        <v>14</v>
      </c>
      <c r="S175" t="s">
        <v>14</v>
      </c>
      <c r="T175" s="79">
        <v>1</v>
      </c>
      <c r="U175" s="79">
        <v>1.5</v>
      </c>
      <c r="V175" s="79">
        <v>1.25</v>
      </c>
      <c r="W175" s="79">
        <v>0.5</v>
      </c>
      <c r="X175">
        <v>1.5753479850000001</v>
      </c>
      <c r="Y175" t="s">
        <v>1102</v>
      </c>
      <c r="Z175" t="s">
        <v>622</v>
      </c>
      <c r="AA175">
        <v>1</v>
      </c>
      <c r="AB175">
        <v>0</v>
      </c>
      <c r="AE175" t="s">
        <v>667</v>
      </c>
      <c r="AF175">
        <v>0</v>
      </c>
      <c r="AG175" t="s">
        <v>671</v>
      </c>
      <c r="AH175" t="s">
        <v>1129</v>
      </c>
      <c r="AI175" t="s">
        <v>1130</v>
      </c>
      <c r="AJ175">
        <v>0.59524549999999998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6.6099353227733013E-2</v>
      </c>
    </row>
    <row r="176" spans="1:43" x14ac:dyDescent="0.35">
      <c r="A176">
        <v>175</v>
      </c>
      <c r="B176">
        <v>11</v>
      </c>
      <c r="C176" t="s">
        <v>43</v>
      </c>
      <c r="D176" s="3">
        <v>54.545000000000002</v>
      </c>
      <c r="E176" s="1">
        <v>-11.031000000000001</v>
      </c>
      <c r="F176">
        <v>42.09</v>
      </c>
      <c r="G176" t="s">
        <v>611</v>
      </c>
      <c r="H176" s="23">
        <v>701</v>
      </c>
      <c r="I176">
        <v>11.1210129293677</v>
      </c>
      <c r="J176" s="80">
        <v>2014</v>
      </c>
      <c r="K176" t="s">
        <v>30</v>
      </c>
      <c r="L176">
        <v>250</v>
      </c>
      <c r="M176">
        <v>30.131484459999999</v>
      </c>
      <c r="N176">
        <v>5</v>
      </c>
      <c r="O176" t="s">
        <v>52</v>
      </c>
      <c r="P176">
        <v>89</v>
      </c>
      <c r="Q176" t="s">
        <v>13</v>
      </c>
      <c r="R176" t="s">
        <v>14</v>
      </c>
      <c r="S176" t="s">
        <v>14</v>
      </c>
      <c r="T176" s="79">
        <v>3</v>
      </c>
      <c r="U176" s="79">
        <v>3.5</v>
      </c>
      <c r="V176" s="79">
        <v>3.25</v>
      </c>
      <c r="W176" s="79">
        <v>0.5</v>
      </c>
      <c r="X176">
        <v>1.5753479850000001</v>
      </c>
      <c r="Y176" t="s">
        <v>1102</v>
      </c>
      <c r="Z176" t="s">
        <v>622</v>
      </c>
      <c r="AA176">
        <v>1</v>
      </c>
      <c r="AB176">
        <v>0</v>
      </c>
      <c r="AE176" t="s">
        <v>667</v>
      </c>
      <c r="AF176">
        <v>0</v>
      </c>
      <c r="AG176" t="s">
        <v>671</v>
      </c>
      <c r="AH176" t="s">
        <v>1129</v>
      </c>
      <c r="AI176" t="s">
        <v>1130</v>
      </c>
      <c r="AJ176">
        <v>0.59524549999999998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6.6099353227733013E-2</v>
      </c>
    </row>
    <row r="177" spans="1:43" x14ac:dyDescent="0.35">
      <c r="A177">
        <v>176</v>
      </c>
      <c r="B177">
        <v>11</v>
      </c>
      <c r="C177" t="s">
        <v>43</v>
      </c>
      <c r="D177" s="3">
        <v>54.545000000000002</v>
      </c>
      <c r="E177" s="1">
        <v>-11.031000000000001</v>
      </c>
      <c r="F177">
        <v>42.09</v>
      </c>
      <c r="G177" t="s">
        <v>611</v>
      </c>
      <c r="H177" s="23">
        <v>701</v>
      </c>
      <c r="I177">
        <v>11.1210129293677</v>
      </c>
      <c r="J177" s="80">
        <v>2014</v>
      </c>
      <c r="K177" t="s">
        <v>30</v>
      </c>
      <c r="L177">
        <v>250</v>
      </c>
      <c r="M177">
        <v>30.131484459999999</v>
      </c>
      <c r="N177">
        <v>5</v>
      </c>
      <c r="O177" t="s">
        <v>52</v>
      </c>
      <c r="P177">
        <v>89</v>
      </c>
      <c r="Q177" t="s">
        <v>13</v>
      </c>
      <c r="R177" t="s">
        <v>14</v>
      </c>
      <c r="S177" t="s">
        <v>14</v>
      </c>
      <c r="T177" s="79">
        <v>0</v>
      </c>
      <c r="U177" s="79">
        <v>0.5</v>
      </c>
      <c r="V177" s="79">
        <v>0.25</v>
      </c>
      <c r="W177" s="79">
        <v>0.5</v>
      </c>
      <c r="X177">
        <v>1.5753479850000001</v>
      </c>
      <c r="Y177" t="s">
        <v>1102</v>
      </c>
      <c r="Z177" t="s">
        <v>622</v>
      </c>
      <c r="AA177">
        <v>1</v>
      </c>
      <c r="AB177">
        <v>1</v>
      </c>
      <c r="AE177" t="s">
        <v>667</v>
      </c>
      <c r="AF177">
        <v>37.340022631104389</v>
      </c>
      <c r="AG177">
        <v>0.85</v>
      </c>
      <c r="AH177">
        <v>31.739019236438729</v>
      </c>
      <c r="AI177">
        <v>5.6010033946656606</v>
      </c>
      <c r="AJ177">
        <v>0.85</v>
      </c>
      <c r="AK177">
        <v>31.739019236438729</v>
      </c>
      <c r="AL177">
        <v>5.6010033946656606</v>
      </c>
      <c r="AM177">
        <v>1074.5435560656119</v>
      </c>
      <c r="AN177">
        <v>189.62533342334336</v>
      </c>
      <c r="AO177">
        <v>1.6927800258426966</v>
      </c>
      <c r="AP177">
        <v>0.29872588691341712</v>
      </c>
      <c r="AQ177">
        <v>6.6099353227733013E-2</v>
      </c>
    </row>
    <row r="178" spans="1:43" x14ac:dyDescent="0.35">
      <c r="A178">
        <v>177</v>
      </c>
      <c r="B178">
        <v>11</v>
      </c>
      <c r="C178" t="s">
        <v>43</v>
      </c>
      <c r="D178" s="3">
        <v>54.545000000000002</v>
      </c>
      <c r="E178" s="1">
        <v>-11.031000000000001</v>
      </c>
      <c r="F178">
        <v>42.09</v>
      </c>
      <c r="G178" t="s">
        <v>611</v>
      </c>
      <c r="H178" s="23">
        <v>701</v>
      </c>
      <c r="I178">
        <v>11.1210129293677</v>
      </c>
      <c r="J178" s="80">
        <v>2014</v>
      </c>
      <c r="K178" t="s">
        <v>30</v>
      </c>
      <c r="L178">
        <v>250</v>
      </c>
      <c r="M178">
        <v>30.131484459999999</v>
      </c>
      <c r="N178">
        <v>5</v>
      </c>
      <c r="O178" t="s">
        <v>52</v>
      </c>
      <c r="P178">
        <v>89</v>
      </c>
      <c r="Q178" t="s">
        <v>13</v>
      </c>
      <c r="R178" t="s">
        <v>14</v>
      </c>
      <c r="S178" t="s">
        <v>14</v>
      </c>
      <c r="T178" s="79">
        <v>2</v>
      </c>
      <c r="U178" s="79">
        <v>2.5</v>
      </c>
      <c r="V178" s="79">
        <v>2.25</v>
      </c>
      <c r="W178" s="79">
        <v>0.5</v>
      </c>
      <c r="X178">
        <v>1.5753479850000001</v>
      </c>
      <c r="Y178" t="s">
        <v>1102</v>
      </c>
      <c r="Z178" t="s">
        <v>622</v>
      </c>
      <c r="AA178">
        <v>1</v>
      </c>
      <c r="AB178">
        <v>2</v>
      </c>
      <c r="AE178" t="s">
        <v>667</v>
      </c>
      <c r="AF178">
        <v>74.680045262208779</v>
      </c>
      <c r="AG178">
        <v>0.85</v>
      </c>
      <c r="AH178">
        <v>63.478038472877458</v>
      </c>
      <c r="AI178">
        <v>11.202006789331321</v>
      </c>
      <c r="AJ178">
        <v>0.85</v>
      </c>
      <c r="AK178">
        <v>63.478038472877458</v>
      </c>
      <c r="AL178">
        <v>11.202006789331321</v>
      </c>
      <c r="AM178">
        <v>2149.0871121312239</v>
      </c>
      <c r="AN178">
        <v>379.25066684668673</v>
      </c>
      <c r="AO178">
        <v>3.3855600516853932</v>
      </c>
      <c r="AP178">
        <v>0.59745177382683423</v>
      </c>
      <c r="AQ178">
        <v>6.6099353227733013E-2</v>
      </c>
    </row>
    <row r="179" spans="1:43" x14ac:dyDescent="0.35">
      <c r="A179">
        <v>178</v>
      </c>
      <c r="B179">
        <v>11</v>
      </c>
      <c r="C179" t="s">
        <v>20</v>
      </c>
      <c r="D179" s="3">
        <v>54.113999999999997</v>
      </c>
      <c r="E179" s="1">
        <v>-10.044</v>
      </c>
      <c r="F179">
        <v>1.2</v>
      </c>
      <c r="G179" t="s">
        <v>614</v>
      </c>
      <c r="H179">
        <v>10</v>
      </c>
      <c r="I179">
        <v>21.9148319972245</v>
      </c>
      <c r="J179" s="80">
        <v>2014</v>
      </c>
      <c r="K179" t="s">
        <v>30</v>
      </c>
      <c r="L179">
        <v>250</v>
      </c>
      <c r="M179">
        <v>30.131484459999999</v>
      </c>
      <c r="N179">
        <v>5</v>
      </c>
      <c r="O179" t="s">
        <v>52</v>
      </c>
      <c r="P179">
        <v>89</v>
      </c>
      <c r="Q179" t="s">
        <v>13</v>
      </c>
      <c r="R179" t="s">
        <v>14</v>
      </c>
      <c r="S179" t="s">
        <v>14</v>
      </c>
      <c r="T179" s="79">
        <v>1</v>
      </c>
      <c r="U179" s="79">
        <v>1.5</v>
      </c>
      <c r="V179" s="79">
        <v>1.25</v>
      </c>
      <c r="W179" s="79">
        <v>0.5</v>
      </c>
      <c r="X179">
        <v>1.5753479850000001</v>
      </c>
      <c r="Y179" t="s">
        <v>1102</v>
      </c>
      <c r="Z179" t="s">
        <v>622</v>
      </c>
      <c r="AA179">
        <v>1</v>
      </c>
      <c r="AB179">
        <v>0</v>
      </c>
      <c r="AE179" t="s">
        <v>667</v>
      </c>
      <c r="AF179">
        <v>0</v>
      </c>
      <c r="AG179" t="s">
        <v>671</v>
      </c>
      <c r="AH179" t="s">
        <v>1129</v>
      </c>
      <c r="AI179" t="s">
        <v>1130</v>
      </c>
      <c r="AJ179">
        <v>0.59524549999999998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0.13208853699948581</v>
      </c>
    </row>
    <row r="180" spans="1:43" x14ac:dyDescent="0.35">
      <c r="A180">
        <v>179</v>
      </c>
      <c r="B180">
        <v>11</v>
      </c>
      <c r="C180" t="s">
        <v>20</v>
      </c>
      <c r="D180" s="3">
        <v>54.113999999999997</v>
      </c>
      <c r="E180" s="1">
        <v>-10.044</v>
      </c>
      <c r="F180">
        <v>1.2</v>
      </c>
      <c r="G180" t="s">
        <v>614</v>
      </c>
      <c r="H180">
        <v>10</v>
      </c>
      <c r="I180">
        <v>21.9148319972245</v>
      </c>
      <c r="J180" s="80">
        <v>2014</v>
      </c>
      <c r="K180" t="s">
        <v>30</v>
      </c>
      <c r="L180">
        <v>250</v>
      </c>
      <c r="M180">
        <v>30.131484459999999</v>
      </c>
      <c r="N180">
        <v>5</v>
      </c>
      <c r="O180" t="s">
        <v>52</v>
      </c>
      <c r="P180">
        <v>89</v>
      </c>
      <c r="Q180" t="s">
        <v>13</v>
      </c>
      <c r="R180" t="s">
        <v>14</v>
      </c>
      <c r="S180" t="s">
        <v>14</v>
      </c>
      <c r="T180" s="79">
        <v>3</v>
      </c>
      <c r="U180" s="79">
        <v>3.5</v>
      </c>
      <c r="V180" s="79">
        <v>3.25</v>
      </c>
      <c r="W180" s="79">
        <v>0.5</v>
      </c>
      <c r="X180">
        <v>1.5753479850000001</v>
      </c>
      <c r="Y180" t="s">
        <v>1102</v>
      </c>
      <c r="Z180" t="s">
        <v>622</v>
      </c>
      <c r="AA180">
        <v>1</v>
      </c>
      <c r="AB180">
        <v>0</v>
      </c>
      <c r="AE180" t="s">
        <v>667</v>
      </c>
      <c r="AF180">
        <v>0</v>
      </c>
      <c r="AG180" t="s">
        <v>671</v>
      </c>
      <c r="AH180" t="s">
        <v>1129</v>
      </c>
      <c r="AI180" t="s">
        <v>1130</v>
      </c>
      <c r="AJ180">
        <v>0.59524549999999998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0.13208853699948581</v>
      </c>
    </row>
    <row r="181" spans="1:43" x14ac:dyDescent="0.35">
      <c r="A181">
        <v>180</v>
      </c>
      <c r="B181">
        <v>11</v>
      </c>
      <c r="C181" t="s">
        <v>20</v>
      </c>
      <c r="D181" s="3">
        <v>54.113999999999997</v>
      </c>
      <c r="E181" s="1">
        <v>-10.044</v>
      </c>
      <c r="F181">
        <v>1.2</v>
      </c>
      <c r="G181" t="s">
        <v>614</v>
      </c>
      <c r="H181">
        <v>10</v>
      </c>
      <c r="I181">
        <v>21.9148319972245</v>
      </c>
      <c r="J181" s="80">
        <v>2014</v>
      </c>
      <c r="K181" t="s">
        <v>30</v>
      </c>
      <c r="L181">
        <v>250</v>
      </c>
      <c r="M181">
        <v>30.131484459999999</v>
      </c>
      <c r="N181">
        <v>5</v>
      </c>
      <c r="O181" t="s">
        <v>52</v>
      </c>
      <c r="P181">
        <v>89</v>
      </c>
      <c r="Q181" t="s">
        <v>13</v>
      </c>
      <c r="R181" t="s">
        <v>14</v>
      </c>
      <c r="S181" t="s">
        <v>14</v>
      </c>
      <c r="T181" s="79">
        <v>0</v>
      </c>
      <c r="U181" s="79">
        <v>0.5</v>
      </c>
      <c r="V181" s="79">
        <v>0.25</v>
      </c>
      <c r="W181" s="79">
        <v>0.5</v>
      </c>
      <c r="X181">
        <v>1.5753479850000001</v>
      </c>
      <c r="Y181" t="s">
        <v>1102</v>
      </c>
      <c r="Z181" t="s">
        <v>622</v>
      </c>
      <c r="AA181">
        <v>1</v>
      </c>
      <c r="AB181">
        <v>1</v>
      </c>
      <c r="AE181" t="s">
        <v>667</v>
      </c>
      <c r="AF181">
        <v>37.340022631104389</v>
      </c>
      <c r="AG181">
        <v>0.85</v>
      </c>
      <c r="AH181">
        <v>31.739019236438729</v>
      </c>
      <c r="AI181">
        <v>5.6010033946656606</v>
      </c>
      <c r="AJ181">
        <v>0.85</v>
      </c>
      <c r="AK181">
        <v>31.739019236438729</v>
      </c>
      <c r="AL181">
        <v>5.6010033946656606</v>
      </c>
      <c r="AM181">
        <v>1074.5435560656119</v>
      </c>
      <c r="AN181">
        <v>189.62533342334336</v>
      </c>
      <c r="AO181">
        <v>1.6927800258426966</v>
      </c>
      <c r="AP181">
        <v>0.29872588691341712</v>
      </c>
      <c r="AQ181">
        <v>0.13208853699948581</v>
      </c>
    </row>
    <row r="182" spans="1:43" x14ac:dyDescent="0.35">
      <c r="A182">
        <v>181</v>
      </c>
      <c r="B182">
        <v>11</v>
      </c>
      <c r="C182" t="s">
        <v>20</v>
      </c>
      <c r="D182" s="3">
        <v>54.113999999999997</v>
      </c>
      <c r="E182" s="1">
        <v>-10.044</v>
      </c>
      <c r="F182">
        <v>1.2</v>
      </c>
      <c r="G182" t="s">
        <v>614</v>
      </c>
      <c r="H182">
        <v>10</v>
      </c>
      <c r="I182">
        <v>21.9148319972245</v>
      </c>
      <c r="J182" s="80">
        <v>2014</v>
      </c>
      <c r="K182" t="s">
        <v>30</v>
      </c>
      <c r="L182">
        <v>250</v>
      </c>
      <c r="M182">
        <v>30.131484459999999</v>
      </c>
      <c r="N182">
        <v>5</v>
      </c>
      <c r="O182" t="s">
        <v>52</v>
      </c>
      <c r="P182">
        <v>89</v>
      </c>
      <c r="Q182" t="s">
        <v>13</v>
      </c>
      <c r="R182" t="s">
        <v>14</v>
      </c>
      <c r="S182" t="s">
        <v>14</v>
      </c>
      <c r="T182" s="79">
        <v>2</v>
      </c>
      <c r="U182" s="79">
        <v>2.5</v>
      </c>
      <c r="V182" s="79">
        <v>2.25</v>
      </c>
      <c r="W182" s="79">
        <v>0.5</v>
      </c>
      <c r="X182">
        <v>1.5753479850000001</v>
      </c>
      <c r="Y182" t="s">
        <v>1102</v>
      </c>
      <c r="Z182" t="s">
        <v>622</v>
      </c>
      <c r="AA182">
        <v>1</v>
      </c>
      <c r="AB182">
        <v>3</v>
      </c>
      <c r="AE182" t="s">
        <v>667</v>
      </c>
      <c r="AF182">
        <v>112.02006789331318</v>
      </c>
      <c r="AG182">
        <v>0.85</v>
      </c>
      <c r="AH182">
        <v>95.217057709316208</v>
      </c>
      <c r="AI182">
        <v>16.803010183996975</v>
      </c>
      <c r="AJ182">
        <v>0.85</v>
      </c>
      <c r="AK182">
        <v>95.217057709316208</v>
      </c>
      <c r="AL182">
        <v>16.803010183996975</v>
      </c>
      <c r="AM182">
        <v>3223.6306681968367</v>
      </c>
      <c r="AN182">
        <v>568.87600027002986</v>
      </c>
      <c r="AO182">
        <v>5.0783400775280905</v>
      </c>
      <c r="AP182">
        <v>0.89617766074025096</v>
      </c>
      <c r="AQ182">
        <v>0.13208853699948581</v>
      </c>
    </row>
    <row r="183" spans="1:43" x14ac:dyDescent="0.35">
      <c r="A183">
        <v>182</v>
      </c>
      <c r="B183">
        <v>11</v>
      </c>
      <c r="C183" t="s">
        <v>20</v>
      </c>
      <c r="D183" s="3">
        <v>54.048999999999999</v>
      </c>
      <c r="E183" s="1">
        <v>-10.061</v>
      </c>
      <c r="F183">
        <v>1.74</v>
      </c>
      <c r="G183" t="s">
        <v>614</v>
      </c>
      <c r="H183">
        <v>31</v>
      </c>
      <c r="I183">
        <v>21.898507120097001</v>
      </c>
      <c r="J183" s="80">
        <v>2014</v>
      </c>
      <c r="K183" t="s">
        <v>30</v>
      </c>
      <c r="L183">
        <v>250</v>
      </c>
      <c r="M183">
        <v>30.131484459999999</v>
      </c>
      <c r="N183">
        <v>5</v>
      </c>
      <c r="O183" t="s">
        <v>52</v>
      </c>
      <c r="P183">
        <v>89</v>
      </c>
      <c r="Q183" t="s">
        <v>13</v>
      </c>
      <c r="R183" t="s">
        <v>14</v>
      </c>
      <c r="S183" t="s">
        <v>14</v>
      </c>
      <c r="T183" s="79">
        <v>0</v>
      </c>
      <c r="U183" s="79">
        <v>0.5</v>
      </c>
      <c r="V183" s="79">
        <v>0.25</v>
      </c>
      <c r="W183" s="79">
        <v>0.5</v>
      </c>
      <c r="X183">
        <v>1.5753479850000001</v>
      </c>
      <c r="Y183" t="s">
        <v>1102</v>
      </c>
      <c r="Z183" t="s">
        <v>622</v>
      </c>
      <c r="AA183">
        <v>1</v>
      </c>
      <c r="AB183">
        <v>0</v>
      </c>
      <c r="AE183" t="s">
        <v>667</v>
      </c>
      <c r="AF183">
        <v>0</v>
      </c>
      <c r="AG183" t="s">
        <v>671</v>
      </c>
      <c r="AH183" t="s">
        <v>1129</v>
      </c>
      <c r="AI183" t="s">
        <v>1130</v>
      </c>
      <c r="AJ183">
        <v>0.59524549999999998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0.12933843748284002</v>
      </c>
    </row>
    <row r="184" spans="1:43" x14ac:dyDescent="0.35">
      <c r="A184">
        <v>183</v>
      </c>
      <c r="B184">
        <v>11</v>
      </c>
      <c r="C184" t="s">
        <v>20</v>
      </c>
      <c r="D184" s="3">
        <v>54.048999999999999</v>
      </c>
      <c r="E184" s="1">
        <v>-10.061</v>
      </c>
      <c r="F184">
        <v>1.74</v>
      </c>
      <c r="G184" t="s">
        <v>614</v>
      </c>
      <c r="H184">
        <v>31</v>
      </c>
      <c r="I184">
        <v>21.898507120097001</v>
      </c>
      <c r="J184" s="80">
        <v>2014</v>
      </c>
      <c r="K184" t="s">
        <v>30</v>
      </c>
      <c r="L184">
        <v>250</v>
      </c>
      <c r="M184">
        <v>30.131484459999999</v>
      </c>
      <c r="N184">
        <v>5</v>
      </c>
      <c r="O184" t="s">
        <v>52</v>
      </c>
      <c r="P184">
        <v>89</v>
      </c>
      <c r="Q184" t="s">
        <v>13</v>
      </c>
      <c r="R184" t="s">
        <v>14</v>
      </c>
      <c r="S184" t="s">
        <v>14</v>
      </c>
      <c r="T184" s="79">
        <v>1</v>
      </c>
      <c r="U184" s="79">
        <v>1.5</v>
      </c>
      <c r="V184" s="79">
        <v>1.25</v>
      </c>
      <c r="W184" s="79">
        <v>0.5</v>
      </c>
      <c r="X184">
        <v>1.5753479850000001</v>
      </c>
      <c r="Y184" t="s">
        <v>1102</v>
      </c>
      <c r="Z184" t="s">
        <v>622</v>
      </c>
      <c r="AA184">
        <v>1</v>
      </c>
      <c r="AB184">
        <v>0</v>
      </c>
      <c r="AE184" t="s">
        <v>667</v>
      </c>
      <c r="AF184">
        <v>0</v>
      </c>
      <c r="AG184" t="s">
        <v>671</v>
      </c>
      <c r="AH184" t="s">
        <v>1129</v>
      </c>
      <c r="AI184" t="s">
        <v>1130</v>
      </c>
      <c r="AJ184">
        <v>0.59524549999999998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0.12933843748284002</v>
      </c>
    </row>
    <row r="185" spans="1:43" x14ac:dyDescent="0.35">
      <c r="A185">
        <v>184</v>
      </c>
      <c r="B185">
        <v>11</v>
      </c>
      <c r="C185" t="s">
        <v>20</v>
      </c>
      <c r="D185" s="3">
        <v>54.048999999999999</v>
      </c>
      <c r="E185" s="1">
        <v>-10.061</v>
      </c>
      <c r="F185">
        <v>1.74</v>
      </c>
      <c r="G185" t="s">
        <v>614</v>
      </c>
      <c r="H185">
        <v>31</v>
      </c>
      <c r="I185">
        <v>21.898507120097001</v>
      </c>
      <c r="J185" s="80">
        <v>2014</v>
      </c>
      <c r="K185" t="s">
        <v>30</v>
      </c>
      <c r="L185">
        <v>250</v>
      </c>
      <c r="M185">
        <v>30.131484459999999</v>
      </c>
      <c r="N185">
        <v>5</v>
      </c>
      <c r="O185" t="s">
        <v>52</v>
      </c>
      <c r="P185">
        <v>89</v>
      </c>
      <c r="Q185" t="s">
        <v>13</v>
      </c>
      <c r="R185" t="s">
        <v>14</v>
      </c>
      <c r="S185" t="s">
        <v>14</v>
      </c>
      <c r="T185" s="79">
        <v>2</v>
      </c>
      <c r="U185" s="79">
        <v>2.5</v>
      </c>
      <c r="V185" s="79">
        <v>2.25</v>
      </c>
      <c r="W185" s="79">
        <v>0.5</v>
      </c>
      <c r="X185">
        <v>1.5753479850000001</v>
      </c>
      <c r="Y185" t="s">
        <v>1102</v>
      </c>
      <c r="Z185" t="s">
        <v>622</v>
      </c>
      <c r="AA185">
        <v>1</v>
      </c>
      <c r="AB185">
        <v>0</v>
      </c>
      <c r="AE185" t="s">
        <v>667</v>
      </c>
      <c r="AF185">
        <v>0</v>
      </c>
      <c r="AG185" t="s">
        <v>671</v>
      </c>
      <c r="AH185" t="s">
        <v>1129</v>
      </c>
      <c r="AI185" t="s">
        <v>1130</v>
      </c>
      <c r="AJ185">
        <v>0.59524549999999998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0.12933843748284002</v>
      </c>
    </row>
    <row r="186" spans="1:43" x14ac:dyDescent="0.35">
      <c r="A186">
        <v>185</v>
      </c>
      <c r="B186">
        <v>11</v>
      </c>
      <c r="C186" t="s">
        <v>20</v>
      </c>
      <c r="D186" s="3">
        <v>54.048999999999999</v>
      </c>
      <c r="E186" s="1">
        <v>-10.061</v>
      </c>
      <c r="F186">
        <v>1.74</v>
      </c>
      <c r="G186" t="s">
        <v>614</v>
      </c>
      <c r="H186">
        <v>31</v>
      </c>
      <c r="I186">
        <v>21.898507120097001</v>
      </c>
      <c r="J186" s="80">
        <v>2014</v>
      </c>
      <c r="K186" t="s">
        <v>30</v>
      </c>
      <c r="L186">
        <v>250</v>
      </c>
      <c r="M186">
        <v>30.131484459999999</v>
      </c>
      <c r="N186">
        <v>5</v>
      </c>
      <c r="O186" t="s">
        <v>52</v>
      </c>
      <c r="P186">
        <v>89</v>
      </c>
      <c r="Q186" t="s">
        <v>13</v>
      </c>
      <c r="R186" t="s">
        <v>14</v>
      </c>
      <c r="S186" t="s">
        <v>14</v>
      </c>
      <c r="T186" s="79">
        <v>3</v>
      </c>
      <c r="U186" s="79">
        <v>3.5</v>
      </c>
      <c r="V186" s="79">
        <v>3.25</v>
      </c>
      <c r="W186" s="79">
        <v>0.5</v>
      </c>
      <c r="X186">
        <v>1.5753479850000001</v>
      </c>
      <c r="Y186" t="s">
        <v>1102</v>
      </c>
      <c r="Z186" t="s">
        <v>622</v>
      </c>
      <c r="AA186">
        <v>1</v>
      </c>
      <c r="AB186">
        <v>1</v>
      </c>
      <c r="AE186" t="s">
        <v>667</v>
      </c>
      <c r="AF186">
        <v>37.340022631104389</v>
      </c>
      <c r="AG186">
        <v>0.85</v>
      </c>
      <c r="AH186">
        <v>31.739019236438729</v>
      </c>
      <c r="AI186">
        <v>5.6010033946656606</v>
      </c>
      <c r="AJ186">
        <v>0.85</v>
      </c>
      <c r="AK186">
        <v>31.739019236438729</v>
      </c>
      <c r="AL186">
        <v>5.6010033946656606</v>
      </c>
      <c r="AM186">
        <v>1074.5435560656119</v>
      </c>
      <c r="AN186">
        <v>189.62533342334336</v>
      </c>
      <c r="AO186">
        <v>1.6927800258426966</v>
      </c>
      <c r="AP186">
        <v>0.29872588691341712</v>
      </c>
      <c r="AQ186">
        <v>0.12933843748284002</v>
      </c>
    </row>
    <row r="187" spans="1:43" x14ac:dyDescent="0.35">
      <c r="A187">
        <v>186</v>
      </c>
      <c r="B187">
        <v>11</v>
      </c>
      <c r="C187" t="s">
        <v>43</v>
      </c>
      <c r="D187" s="1">
        <v>52.908999999999999</v>
      </c>
      <c r="E187" s="1">
        <v>-10.218999999999999</v>
      </c>
      <c r="F187">
        <v>22.69</v>
      </c>
      <c r="G187" t="s">
        <v>614</v>
      </c>
      <c r="H187" s="23">
        <v>108</v>
      </c>
      <c r="I187">
        <v>27.9517945509659</v>
      </c>
      <c r="J187" s="80">
        <v>2014</v>
      </c>
      <c r="K187" t="s">
        <v>30</v>
      </c>
      <c r="L187">
        <v>250</v>
      </c>
      <c r="M187">
        <v>30.131484459999999</v>
      </c>
      <c r="N187">
        <v>5</v>
      </c>
      <c r="O187" t="s">
        <v>52</v>
      </c>
      <c r="P187">
        <v>89</v>
      </c>
      <c r="Q187" t="s">
        <v>13</v>
      </c>
      <c r="R187" t="s">
        <v>14</v>
      </c>
      <c r="S187" t="s">
        <v>14</v>
      </c>
      <c r="T187" s="79">
        <v>1</v>
      </c>
      <c r="U187" s="79">
        <v>1.5</v>
      </c>
      <c r="V187" s="79">
        <v>1.25</v>
      </c>
      <c r="W187" s="79">
        <v>0.5</v>
      </c>
      <c r="X187">
        <v>1.5753479850000001</v>
      </c>
      <c r="Y187" t="s">
        <v>1102</v>
      </c>
      <c r="Z187" t="s">
        <v>622</v>
      </c>
      <c r="AA187">
        <v>1</v>
      </c>
      <c r="AB187">
        <v>0</v>
      </c>
      <c r="AE187" t="s">
        <v>667</v>
      </c>
      <c r="AF187">
        <v>0</v>
      </c>
      <c r="AG187" t="s">
        <v>671</v>
      </c>
      <c r="AH187" t="s">
        <v>1129</v>
      </c>
      <c r="AI187" t="s">
        <v>1130</v>
      </c>
      <c r="AJ187">
        <v>0.59524549999999998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0.11973562073047503</v>
      </c>
    </row>
    <row r="188" spans="1:43" x14ac:dyDescent="0.35">
      <c r="A188">
        <v>187</v>
      </c>
      <c r="B188">
        <v>11</v>
      </c>
      <c r="C188" t="s">
        <v>43</v>
      </c>
      <c r="D188" s="3">
        <v>52.908999999999999</v>
      </c>
      <c r="E188" s="1">
        <v>-10.218999999999999</v>
      </c>
      <c r="F188">
        <v>22.69</v>
      </c>
      <c r="G188" t="s">
        <v>614</v>
      </c>
      <c r="H188" s="23">
        <v>108</v>
      </c>
      <c r="I188">
        <v>27.9517945509659</v>
      </c>
      <c r="J188" s="80">
        <v>2014</v>
      </c>
      <c r="K188" t="s">
        <v>30</v>
      </c>
      <c r="L188">
        <v>250</v>
      </c>
      <c r="M188">
        <v>30.131484459999999</v>
      </c>
      <c r="N188">
        <v>5</v>
      </c>
      <c r="O188" t="s">
        <v>52</v>
      </c>
      <c r="P188">
        <v>89</v>
      </c>
      <c r="Q188" t="s">
        <v>13</v>
      </c>
      <c r="R188" t="s">
        <v>14</v>
      </c>
      <c r="S188" t="s">
        <v>14</v>
      </c>
      <c r="T188" s="79">
        <v>1</v>
      </c>
      <c r="U188" s="79">
        <v>1.5</v>
      </c>
      <c r="V188" s="79">
        <v>1.25</v>
      </c>
      <c r="W188" s="79">
        <v>0.5</v>
      </c>
      <c r="X188">
        <v>1.5753479850000001</v>
      </c>
      <c r="Y188" t="s">
        <v>1102</v>
      </c>
      <c r="Z188" t="s">
        <v>622</v>
      </c>
      <c r="AA188">
        <v>1</v>
      </c>
      <c r="AB188">
        <v>0</v>
      </c>
      <c r="AE188" t="s">
        <v>667</v>
      </c>
      <c r="AF188">
        <v>0</v>
      </c>
      <c r="AG188" t="s">
        <v>671</v>
      </c>
      <c r="AH188" t="s">
        <v>1129</v>
      </c>
      <c r="AI188" t="s">
        <v>1130</v>
      </c>
      <c r="AJ188">
        <v>0.59524549999999998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0.11973562073047503</v>
      </c>
    </row>
    <row r="189" spans="1:43" x14ac:dyDescent="0.35">
      <c r="A189">
        <v>188</v>
      </c>
      <c r="B189">
        <v>11</v>
      </c>
      <c r="C189" t="s">
        <v>43</v>
      </c>
      <c r="D189" s="1">
        <v>52.908999999999999</v>
      </c>
      <c r="E189" s="1">
        <v>-10.218999999999999</v>
      </c>
      <c r="F189">
        <v>22.69</v>
      </c>
      <c r="G189" t="s">
        <v>614</v>
      </c>
      <c r="H189" s="23">
        <v>108</v>
      </c>
      <c r="I189">
        <v>27.9517945509659</v>
      </c>
      <c r="J189" s="80">
        <v>2014</v>
      </c>
      <c r="K189" t="s">
        <v>30</v>
      </c>
      <c r="L189">
        <v>250</v>
      </c>
      <c r="M189">
        <v>30.131484459999999</v>
      </c>
      <c r="N189">
        <v>5</v>
      </c>
      <c r="O189" t="s">
        <v>52</v>
      </c>
      <c r="P189">
        <v>89</v>
      </c>
      <c r="Q189" t="s">
        <v>13</v>
      </c>
      <c r="R189" t="s">
        <v>14</v>
      </c>
      <c r="S189" t="s">
        <v>14</v>
      </c>
      <c r="T189" s="79">
        <v>2</v>
      </c>
      <c r="U189" s="79">
        <v>2.5</v>
      </c>
      <c r="V189" s="79">
        <v>2.25</v>
      </c>
      <c r="W189" s="79">
        <v>0.5</v>
      </c>
      <c r="X189">
        <v>1.5753479850000001</v>
      </c>
      <c r="Y189" t="s">
        <v>1102</v>
      </c>
      <c r="Z189" t="s">
        <v>622</v>
      </c>
      <c r="AA189">
        <v>1</v>
      </c>
      <c r="AB189">
        <v>0</v>
      </c>
      <c r="AE189" t="s">
        <v>667</v>
      </c>
      <c r="AF189">
        <v>0</v>
      </c>
      <c r="AG189" t="s">
        <v>671</v>
      </c>
      <c r="AH189" t="s">
        <v>1129</v>
      </c>
      <c r="AI189" t="s">
        <v>1130</v>
      </c>
      <c r="AJ189">
        <v>0.59524549999999998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0.11973562073047503</v>
      </c>
    </row>
    <row r="190" spans="1:43" x14ac:dyDescent="0.35">
      <c r="A190">
        <v>189</v>
      </c>
      <c r="B190">
        <v>11</v>
      </c>
      <c r="C190" t="s">
        <v>43</v>
      </c>
      <c r="D190" s="3">
        <v>52.908999999999999</v>
      </c>
      <c r="E190" s="1">
        <v>-10.218999999999999</v>
      </c>
      <c r="F190">
        <v>22.69</v>
      </c>
      <c r="G190" t="s">
        <v>614</v>
      </c>
      <c r="H190" s="23">
        <v>108</v>
      </c>
      <c r="I190">
        <v>27.9517945509659</v>
      </c>
      <c r="J190" s="80">
        <v>2014</v>
      </c>
      <c r="K190" t="s">
        <v>30</v>
      </c>
      <c r="L190">
        <v>250</v>
      </c>
      <c r="M190">
        <v>30.131484459999999</v>
      </c>
      <c r="N190">
        <v>5</v>
      </c>
      <c r="O190" t="s">
        <v>52</v>
      </c>
      <c r="P190">
        <v>89</v>
      </c>
      <c r="Q190" t="s">
        <v>13</v>
      </c>
      <c r="R190" t="s">
        <v>14</v>
      </c>
      <c r="S190" t="s">
        <v>14</v>
      </c>
      <c r="T190" s="79">
        <v>2</v>
      </c>
      <c r="U190" s="79">
        <v>2.5</v>
      </c>
      <c r="V190" s="79">
        <v>2.25</v>
      </c>
      <c r="W190" s="79">
        <v>0.5</v>
      </c>
      <c r="X190">
        <v>1.5753479850000001</v>
      </c>
      <c r="Y190" t="s">
        <v>1102</v>
      </c>
      <c r="Z190" t="s">
        <v>622</v>
      </c>
      <c r="AA190">
        <v>1</v>
      </c>
      <c r="AB190">
        <v>0</v>
      </c>
      <c r="AE190" t="s">
        <v>667</v>
      </c>
      <c r="AF190">
        <v>0</v>
      </c>
      <c r="AG190" t="s">
        <v>671</v>
      </c>
      <c r="AH190" t="s">
        <v>1129</v>
      </c>
      <c r="AI190" t="s">
        <v>1130</v>
      </c>
      <c r="AJ190">
        <v>0.59524549999999998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0.11973562073047503</v>
      </c>
    </row>
    <row r="191" spans="1:43" x14ac:dyDescent="0.35">
      <c r="A191">
        <v>190</v>
      </c>
      <c r="B191">
        <v>11</v>
      </c>
      <c r="C191" t="s">
        <v>43</v>
      </c>
      <c r="D191" s="1">
        <v>52.908999999999999</v>
      </c>
      <c r="E191" s="1">
        <v>-10.218999999999999</v>
      </c>
      <c r="F191">
        <v>22.69</v>
      </c>
      <c r="G191" t="s">
        <v>614</v>
      </c>
      <c r="H191" s="23">
        <v>108</v>
      </c>
      <c r="I191">
        <v>27.9517945509659</v>
      </c>
      <c r="J191" s="80">
        <v>2014</v>
      </c>
      <c r="K191" t="s">
        <v>30</v>
      </c>
      <c r="L191">
        <v>250</v>
      </c>
      <c r="M191">
        <v>30.131484459999999</v>
      </c>
      <c r="N191">
        <v>5</v>
      </c>
      <c r="O191" t="s">
        <v>52</v>
      </c>
      <c r="P191">
        <v>89</v>
      </c>
      <c r="Q191" t="s">
        <v>13</v>
      </c>
      <c r="R191" t="s">
        <v>14</v>
      </c>
      <c r="S191" t="s">
        <v>14</v>
      </c>
      <c r="T191" s="79">
        <v>3</v>
      </c>
      <c r="U191" s="79">
        <v>3.5</v>
      </c>
      <c r="V191" s="79">
        <v>3.25</v>
      </c>
      <c r="W191" s="79">
        <v>0.5</v>
      </c>
      <c r="X191">
        <v>1.5753479850000001</v>
      </c>
      <c r="Y191" t="s">
        <v>1102</v>
      </c>
      <c r="Z191" t="s">
        <v>622</v>
      </c>
      <c r="AA191">
        <v>1</v>
      </c>
      <c r="AB191">
        <v>0</v>
      </c>
      <c r="AE191" t="s">
        <v>667</v>
      </c>
      <c r="AF191">
        <v>0</v>
      </c>
      <c r="AG191" t="s">
        <v>671</v>
      </c>
      <c r="AH191" t="s">
        <v>1129</v>
      </c>
      <c r="AI191" t="s">
        <v>1130</v>
      </c>
      <c r="AJ191">
        <v>0.59524549999999998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0.11973562073047503</v>
      </c>
    </row>
    <row r="192" spans="1:43" x14ac:dyDescent="0.35">
      <c r="A192">
        <v>191</v>
      </c>
      <c r="B192">
        <v>11</v>
      </c>
      <c r="C192" t="s">
        <v>43</v>
      </c>
      <c r="D192" s="3">
        <v>52.908999999999999</v>
      </c>
      <c r="E192" s="1">
        <v>-10.218999999999999</v>
      </c>
      <c r="F192">
        <v>22.69</v>
      </c>
      <c r="G192" t="s">
        <v>614</v>
      </c>
      <c r="H192" s="23">
        <v>108</v>
      </c>
      <c r="I192">
        <v>27.9517945509659</v>
      </c>
      <c r="J192" s="80">
        <v>2014</v>
      </c>
      <c r="K192" t="s">
        <v>30</v>
      </c>
      <c r="L192">
        <v>250</v>
      </c>
      <c r="M192">
        <v>30.131484459999999</v>
      </c>
      <c r="N192">
        <v>5</v>
      </c>
      <c r="O192" t="s">
        <v>52</v>
      </c>
      <c r="P192">
        <v>89</v>
      </c>
      <c r="Q192" t="s">
        <v>13</v>
      </c>
      <c r="R192" t="s">
        <v>14</v>
      </c>
      <c r="S192" t="s">
        <v>14</v>
      </c>
      <c r="T192" s="79">
        <v>3</v>
      </c>
      <c r="U192" s="79">
        <v>3.5</v>
      </c>
      <c r="V192" s="79">
        <v>3.25</v>
      </c>
      <c r="W192" s="79">
        <v>0.5</v>
      </c>
      <c r="X192">
        <v>1.5753479850000001</v>
      </c>
      <c r="Y192" t="s">
        <v>1102</v>
      </c>
      <c r="Z192" t="s">
        <v>622</v>
      </c>
      <c r="AA192">
        <v>1</v>
      </c>
      <c r="AB192">
        <v>0</v>
      </c>
      <c r="AE192" t="s">
        <v>667</v>
      </c>
      <c r="AF192">
        <v>0</v>
      </c>
      <c r="AG192" t="s">
        <v>671</v>
      </c>
      <c r="AH192" t="s">
        <v>1129</v>
      </c>
      <c r="AI192" t="s">
        <v>1130</v>
      </c>
      <c r="AJ192">
        <v>0.59524549999999998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0.11973562073047503</v>
      </c>
    </row>
    <row r="193" spans="1:43" x14ac:dyDescent="0.35">
      <c r="A193">
        <v>192</v>
      </c>
      <c r="B193">
        <v>11</v>
      </c>
      <c r="C193" t="s">
        <v>43</v>
      </c>
      <c r="D193" s="3">
        <v>52.908999999999999</v>
      </c>
      <c r="E193" s="1">
        <v>-10.218999999999999</v>
      </c>
      <c r="F193">
        <v>22.69</v>
      </c>
      <c r="G193" t="s">
        <v>614</v>
      </c>
      <c r="H193" s="23">
        <v>108</v>
      </c>
      <c r="I193">
        <v>27.9517945509659</v>
      </c>
      <c r="J193" s="80">
        <v>2014</v>
      </c>
      <c r="K193" t="s">
        <v>30</v>
      </c>
      <c r="L193">
        <v>250</v>
      </c>
      <c r="M193">
        <v>30.131484459999999</v>
      </c>
      <c r="N193">
        <v>5</v>
      </c>
      <c r="O193" t="s">
        <v>52</v>
      </c>
      <c r="P193">
        <v>89</v>
      </c>
      <c r="Q193" t="s">
        <v>13</v>
      </c>
      <c r="R193" t="s">
        <v>14</v>
      </c>
      <c r="S193" t="s">
        <v>14</v>
      </c>
      <c r="T193" s="79">
        <v>0</v>
      </c>
      <c r="U193" s="79">
        <v>0.5</v>
      </c>
      <c r="V193" s="79">
        <v>0.25</v>
      </c>
      <c r="W193" s="79">
        <v>0.5</v>
      </c>
      <c r="X193">
        <v>1.5753479850000001</v>
      </c>
      <c r="Y193" t="s">
        <v>1102</v>
      </c>
      <c r="Z193" t="s">
        <v>622</v>
      </c>
      <c r="AA193">
        <v>1</v>
      </c>
      <c r="AB193">
        <v>2</v>
      </c>
      <c r="AE193" t="s">
        <v>667</v>
      </c>
      <c r="AF193">
        <v>74.680045262208779</v>
      </c>
      <c r="AG193">
        <v>0.85</v>
      </c>
      <c r="AH193">
        <v>63.478038472877458</v>
      </c>
      <c r="AI193">
        <v>11.202006789331321</v>
      </c>
      <c r="AJ193">
        <v>0.85</v>
      </c>
      <c r="AK193">
        <v>63.478038472877458</v>
      </c>
      <c r="AL193">
        <v>11.202006789331321</v>
      </c>
      <c r="AM193">
        <v>2149.0871121312239</v>
      </c>
      <c r="AN193">
        <v>379.25066684668673</v>
      </c>
      <c r="AO193">
        <v>3.3855600516853932</v>
      </c>
      <c r="AP193">
        <v>0.59745177382683423</v>
      </c>
      <c r="AQ193">
        <v>0.11973562073047503</v>
      </c>
    </row>
    <row r="194" spans="1:43" x14ac:dyDescent="0.35">
      <c r="A194">
        <v>193</v>
      </c>
      <c r="B194">
        <v>11</v>
      </c>
      <c r="C194" t="s">
        <v>43</v>
      </c>
      <c r="D194" s="1">
        <v>52.908999999999999</v>
      </c>
      <c r="E194" s="1">
        <v>-10.218999999999999</v>
      </c>
      <c r="F194">
        <v>22.69</v>
      </c>
      <c r="G194" t="s">
        <v>614</v>
      </c>
      <c r="H194" s="23">
        <v>108</v>
      </c>
      <c r="I194">
        <v>27.9517945509659</v>
      </c>
      <c r="J194" s="80">
        <v>2014</v>
      </c>
      <c r="K194" t="s">
        <v>30</v>
      </c>
      <c r="L194">
        <v>250</v>
      </c>
      <c r="M194">
        <v>30.131484459999999</v>
      </c>
      <c r="N194">
        <v>5</v>
      </c>
      <c r="O194" t="s">
        <v>52</v>
      </c>
      <c r="P194">
        <v>89</v>
      </c>
      <c r="Q194" t="s">
        <v>13</v>
      </c>
      <c r="R194" t="s">
        <v>14</v>
      </c>
      <c r="S194" t="s">
        <v>14</v>
      </c>
      <c r="T194" s="79">
        <v>0</v>
      </c>
      <c r="U194" s="79">
        <v>0.5</v>
      </c>
      <c r="V194" s="79">
        <v>0.25</v>
      </c>
      <c r="W194" s="79">
        <v>0.5</v>
      </c>
      <c r="X194">
        <v>1.5753479850000001</v>
      </c>
      <c r="Y194" t="s">
        <v>1102</v>
      </c>
      <c r="Z194" t="s">
        <v>622</v>
      </c>
      <c r="AA194">
        <v>1</v>
      </c>
      <c r="AB194">
        <v>3</v>
      </c>
      <c r="AE194" t="s">
        <v>667</v>
      </c>
      <c r="AF194">
        <v>112.02006789331318</v>
      </c>
      <c r="AG194">
        <v>0.85</v>
      </c>
      <c r="AH194">
        <v>95.217057709316208</v>
      </c>
      <c r="AI194">
        <v>16.803010183996975</v>
      </c>
      <c r="AJ194">
        <v>0.85</v>
      </c>
      <c r="AK194">
        <v>95.217057709316208</v>
      </c>
      <c r="AL194">
        <v>16.803010183996975</v>
      </c>
      <c r="AM194">
        <v>3223.6306681968367</v>
      </c>
      <c r="AN194">
        <v>568.87600027002986</v>
      </c>
      <c r="AO194">
        <v>5.0783400775280905</v>
      </c>
      <c r="AP194">
        <v>0.89617766074025096</v>
      </c>
      <c r="AQ194">
        <v>0.11973562073047503</v>
      </c>
    </row>
    <row r="195" spans="1:43" x14ac:dyDescent="0.35">
      <c r="A195">
        <v>194</v>
      </c>
      <c r="B195">
        <v>11</v>
      </c>
      <c r="C195" t="s">
        <v>43</v>
      </c>
      <c r="D195" s="3">
        <v>52.915999999999997</v>
      </c>
      <c r="E195" s="1">
        <v>-9.9809999999999999</v>
      </c>
      <c r="F195">
        <v>26.23</v>
      </c>
      <c r="G195" t="s">
        <v>614</v>
      </c>
      <c r="H195" s="23">
        <v>100</v>
      </c>
      <c r="I195">
        <v>34.158837607987898</v>
      </c>
      <c r="J195" s="80">
        <v>2014</v>
      </c>
      <c r="K195" t="s">
        <v>30</v>
      </c>
      <c r="L195">
        <v>250</v>
      </c>
      <c r="M195">
        <v>30.131484459999999</v>
      </c>
      <c r="N195">
        <v>5</v>
      </c>
      <c r="O195" t="s">
        <v>52</v>
      </c>
      <c r="P195">
        <v>89</v>
      </c>
      <c r="Q195" t="s">
        <v>13</v>
      </c>
      <c r="R195" t="s">
        <v>14</v>
      </c>
      <c r="S195" t="s">
        <v>14</v>
      </c>
      <c r="T195" s="79">
        <v>0</v>
      </c>
      <c r="U195" s="79">
        <v>0.5</v>
      </c>
      <c r="V195" s="79">
        <v>0.25</v>
      </c>
      <c r="W195" s="79">
        <v>0.5</v>
      </c>
      <c r="X195">
        <v>1.5753479850000001</v>
      </c>
      <c r="Y195" t="s">
        <v>1102</v>
      </c>
      <c r="Z195" t="s">
        <v>622</v>
      </c>
      <c r="AA195">
        <v>1</v>
      </c>
      <c r="AB195">
        <v>0</v>
      </c>
      <c r="AE195" t="s">
        <v>667</v>
      </c>
      <c r="AF195">
        <v>0</v>
      </c>
      <c r="AG195" t="s">
        <v>671</v>
      </c>
      <c r="AH195" t="s">
        <v>1129</v>
      </c>
      <c r="AI195" t="s">
        <v>1130</v>
      </c>
      <c r="AJ195">
        <v>0.59524549999999998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0.12069918288496942</v>
      </c>
    </row>
    <row r="196" spans="1:43" x14ac:dyDescent="0.35">
      <c r="A196">
        <v>195</v>
      </c>
      <c r="B196">
        <v>11</v>
      </c>
      <c r="C196" t="s">
        <v>43</v>
      </c>
      <c r="D196" s="3">
        <v>52.915999999999997</v>
      </c>
      <c r="E196" s="1">
        <v>-9.9809999999999999</v>
      </c>
      <c r="F196">
        <v>26.23</v>
      </c>
      <c r="G196" t="s">
        <v>614</v>
      </c>
      <c r="H196" s="23">
        <v>100</v>
      </c>
      <c r="I196">
        <v>34.158837607987898</v>
      </c>
      <c r="J196" s="80">
        <v>2014</v>
      </c>
      <c r="K196" t="s">
        <v>30</v>
      </c>
      <c r="L196">
        <v>250</v>
      </c>
      <c r="M196">
        <v>30.131484459999999</v>
      </c>
      <c r="N196">
        <v>5</v>
      </c>
      <c r="O196" t="s">
        <v>52</v>
      </c>
      <c r="P196">
        <v>89</v>
      </c>
      <c r="Q196" t="s">
        <v>13</v>
      </c>
      <c r="R196" t="s">
        <v>14</v>
      </c>
      <c r="S196" t="s">
        <v>14</v>
      </c>
      <c r="T196" s="79">
        <v>1</v>
      </c>
      <c r="U196" s="79">
        <v>1.5</v>
      </c>
      <c r="V196" s="79">
        <v>1.25</v>
      </c>
      <c r="W196" s="79">
        <v>0.5</v>
      </c>
      <c r="X196">
        <v>1.5753479850000001</v>
      </c>
      <c r="Y196" t="s">
        <v>1102</v>
      </c>
      <c r="Z196" t="s">
        <v>622</v>
      </c>
      <c r="AA196">
        <v>1</v>
      </c>
      <c r="AB196">
        <v>0</v>
      </c>
      <c r="AE196" t="s">
        <v>667</v>
      </c>
      <c r="AF196">
        <v>0</v>
      </c>
      <c r="AG196" t="s">
        <v>671</v>
      </c>
      <c r="AH196" t="s">
        <v>1129</v>
      </c>
      <c r="AI196" t="s">
        <v>1130</v>
      </c>
      <c r="AJ196">
        <v>0.59524549999999998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0.12069918288496942</v>
      </c>
    </row>
    <row r="197" spans="1:43" x14ac:dyDescent="0.35">
      <c r="A197">
        <v>196</v>
      </c>
      <c r="B197">
        <v>11</v>
      </c>
      <c r="C197" t="s">
        <v>43</v>
      </c>
      <c r="D197" s="3">
        <v>52.915999999999997</v>
      </c>
      <c r="E197" s="1">
        <v>-9.9809999999999999</v>
      </c>
      <c r="F197">
        <v>26.23</v>
      </c>
      <c r="G197" t="s">
        <v>614</v>
      </c>
      <c r="H197" s="23">
        <v>100</v>
      </c>
      <c r="I197">
        <v>34.158837607987898</v>
      </c>
      <c r="J197" s="80">
        <v>2014</v>
      </c>
      <c r="K197" t="s">
        <v>30</v>
      </c>
      <c r="L197">
        <v>250</v>
      </c>
      <c r="M197">
        <v>30.131484459999999</v>
      </c>
      <c r="N197">
        <v>5</v>
      </c>
      <c r="O197" t="s">
        <v>52</v>
      </c>
      <c r="P197">
        <v>89</v>
      </c>
      <c r="Q197" t="s">
        <v>13</v>
      </c>
      <c r="R197" t="s">
        <v>14</v>
      </c>
      <c r="S197" t="s">
        <v>14</v>
      </c>
      <c r="T197" s="79">
        <v>1</v>
      </c>
      <c r="U197" s="79">
        <v>1.5</v>
      </c>
      <c r="V197" s="79">
        <v>1.25</v>
      </c>
      <c r="W197" s="79">
        <v>0.5</v>
      </c>
      <c r="X197">
        <v>1.5753479850000001</v>
      </c>
      <c r="Y197" t="s">
        <v>1102</v>
      </c>
      <c r="Z197" t="s">
        <v>622</v>
      </c>
      <c r="AA197">
        <v>1</v>
      </c>
      <c r="AB197">
        <v>0</v>
      </c>
      <c r="AE197" t="s">
        <v>667</v>
      </c>
      <c r="AF197">
        <v>0</v>
      </c>
      <c r="AG197" t="s">
        <v>671</v>
      </c>
      <c r="AH197" t="s">
        <v>1129</v>
      </c>
      <c r="AI197" t="s">
        <v>1130</v>
      </c>
      <c r="AJ197">
        <v>0.59524549999999998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0.12069918288496942</v>
      </c>
    </row>
    <row r="198" spans="1:43" x14ac:dyDescent="0.35">
      <c r="A198">
        <v>197</v>
      </c>
      <c r="B198">
        <v>11</v>
      </c>
      <c r="C198" t="s">
        <v>43</v>
      </c>
      <c r="D198" s="3">
        <v>52.915999999999997</v>
      </c>
      <c r="E198" s="1">
        <v>-9.9809999999999999</v>
      </c>
      <c r="F198">
        <v>26.23</v>
      </c>
      <c r="G198" t="s">
        <v>614</v>
      </c>
      <c r="H198" s="23">
        <v>100</v>
      </c>
      <c r="I198">
        <v>34.158837607987898</v>
      </c>
      <c r="J198" s="80">
        <v>2014</v>
      </c>
      <c r="K198" t="s">
        <v>30</v>
      </c>
      <c r="L198">
        <v>250</v>
      </c>
      <c r="M198">
        <v>30.131484459999999</v>
      </c>
      <c r="N198">
        <v>5</v>
      </c>
      <c r="O198" t="s">
        <v>52</v>
      </c>
      <c r="P198">
        <v>89</v>
      </c>
      <c r="Q198" t="s">
        <v>13</v>
      </c>
      <c r="R198" t="s">
        <v>14</v>
      </c>
      <c r="S198" t="s">
        <v>14</v>
      </c>
      <c r="T198" s="79">
        <v>2</v>
      </c>
      <c r="U198" s="79">
        <v>2.5</v>
      </c>
      <c r="V198" s="79">
        <v>2.25</v>
      </c>
      <c r="W198" s="79">
        <v>0.5</v>
      </c>
      <c r="X198">
        <v>1.5753479850000001</v>
      </c>
      <c r="Y198" t="s">
        <v>1102</v>
      </c>
      <c r="Z198" t="s">
        <v>622</v>
      </c>
      <c r="AA198">
        <v>1</v>
      </c>
      <c r="AB198">
        <v>0</v>
      </c>
      <c r="AE198" t="s">
        <v>667</v>
      </c>
      <c r="AF198">
        <v>0</v>
      </c>
      <c r="AG198" t="s">
        <v>671</v>
      </c>
      <c r="AH198" t="s">
        <v>1129</v>
      </c>
      <c r="AI198" t="s">
        <v>1130</v>
      </c>
      <c r="AJ198">
        <v>0.59524549999999998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0.12069918288496942</v>
      </c>
    </row>
    <row r="199" spans="1:43" x14ac:dyDescent="0.35">
      <c r="A199">
        <v>198</v>
      </c>
      <c r="B199">
        <v>11</v>
      </c>
      <c r="C199" t="s">
        <v>43</v>
      </c>
      <c r="D199" s="3">
        <v>52.915999999999997</v>
      </c>
      <c r="E199" s="1">
        <v>-9.9809999999999999</v>
      </c>
      <c r="F199">
        <v>26.23</v>
      </c>
      <c r="G199" t="s">
        <v>614</v>
      </c>
      <c r="H199" s="23">
        <v>100</v>
      </c>
      <c r="I199">
        <v>34.158837607987898</v>
      </c>
      <c r="J199" s="80">
        <v>2014</v>
      </c>
      <c r="K199" t="s">
        <v>30</v>
      </c>
      <c r="L199">
        <v>250</v>
      </c>
      <c r="M199">
        <v>30.131484459999999</v>
      </c>
      <c r="N199">
        <v>5</v>
      </c>
      <c r="O199" t="s">
        <v>52</v>
      </c>
      <c r="P199">
        <v>89</v>
      </c>
      <c r="Q199" t="s">
        <v>13</v>
      </c>
      <c r="R199" t="s">
        <v>14</v>
      </c>
      <c r="S199" t="s">
        <v>14</v>
      </c>
      <c r="T199" s="79">
        <v>2</v>
      </c>
      <c r="U199" s="79">
        <v>2.5</v>
      </c>
      <c r="V199" s="79">
        <v>2.25</v>
      </c>
      <c r="W199" s="79">
        <v>0.5</v>
      </c>
      <c r="X199">
        <v>1.5753479850000001</v>
      </c>
      <c r="Y199" t="s">
        <v>1102</v>
      </c>
      <c r="Z199" t="s">
        <v>622</v>
      </c>
      <c r="AA199">
        <v>1</v>
      </c>
      <c r="AB199">
        <v>0</v>
      </c>
      <c r="AE199" t="s">
        <v>667</v>
      </c>
      <c r="AF199">
        <v>0</v>
      </c>
      <c r="AG199" t="s">
        <v>671</v>
      </c>
      <c r="AH199" t="s">
        <v>1129</v>
      </c>
      <c r="AI199" t="s">
        <v>1130</v>
      </c>
      <c r="AJ199">
        <v>0.59524549999999998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0.12069918288496942</v>
      </c>
    </row>
    <row r="200" spans="1:43" x14ac:dyDescent="0.35">
      <c r="A200">
        <v>199</v>
      </c>
      <c r="B200">
        <v>11</v>
      </c>
      <c r="C200" t="s">
        <v>43</v>
      </c>
      <c r="D200" s="3">
        <v>52.915999999999997</v>
      </c>
      <c r="E200" s="1">
        <v>-9.9809999999999999</v>
      </c>
      <c r="F200">
        <v>26.23</v>
      </c>
      <c r="G200" t="s">
        <v>614</v>
      </c>
      <c r="H200" s="23">
        <v>100</v>
      </c>
      <c r="I200">
        <v>34.158837607987898</v>
      </c>
      <c r="J200" s="80">
        <v>2014</v>
      </c>
      <c r="K200" t="s">
        <v>30</v>
      </c>
      <c r="L200">
        <v>250</v>
      </c>
      <c r="M200">
        <v>30.131484459999999</v>
      </c>
      <c r="N200">
        <v>5</v>
      </c>
      <c r="O200" t="s">
        <v>52</v>
      </c>
      <c r="P200">
        <v>89</v>
      </c>
      <c r="Q200" t="s">
        <v>13</v>
      </c>
      <c r="R200" t="s">
        <v>14</v>
      </c>
      <c r="S200" t="s">
        <v>14</v>
      </c>
      <c r="T200" s="79">
        <v>3</v>
      </c>
      <c r="U200" s="79">
        <v>3.5</v>
      </c>
      <c r="V200" s="79">
        <v>3.25</v>
      </c>
      <c r="W200" s="79">
        <v>0.5</v>
      </c>
      <c r="X200">
        <v>1.5753479850000001</v>
      </c>
      <c r="Y200" t="s">
        <v>1102</v>
      </c>
      <c r="Z200" t="s">
        <v>622</v>
      </c>
      <c r="AA200">
        <v>1</v>
      </c>
      <c r="AB200">
        <v>0</v>
      </c>
      <c r="AE200" t="s">
        <v>667</v>
      </c>
      <c r="AF200">
        <v>0</v>
      </c>
      <c r="AG200" t="s">
        <v>671</v>
      </c>
      <c r="AH200" t="s">
        <v>1129</v>
      </c>
      <c r="AI200" t="s">
        <v>1130</v>
      </c>
      <c r="AJ200">
        <v>0.59524549999999998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0.12069918288496942</v>
      </c>
    </row>
    <row r="201" spans="1:43" x14ac:dyDescent="0.35">
      <c r="A201">
        <v>200</v>
      </c>
      <c r="B201">
        <v>11</v>
      </c>
      <c r="C201" t="s">
        <v>43</v>
      </c>
      <c r="D201" s="3">
        <v>52.915999999999997</v>
      </c>
      <c r="E201" s="1">
        <v>-9.9809999999999999</v>
      </c>
      <c r="F201">
        <v>26.23</v>
      </c>
      <c r="G201" t="s">
        <v>614</v>
      </c>
      <c r="H201" s="23">
        <v>100</v>
      </c>
      <c r="I201">
        <v>34.158837607987898</v>
      </c>
      <c r="J201" s="80">
        <v>2014</v>
      </c>
      <c r="K201" t="s">
        <v>30</v>
      </c>
      <c r="L201">
        <v>250</v>
      </c>
      <c r="M201">
        <v>30.131484459999999</v>
      </c>
      <c r="N201">
        <v>5</v>
      </c>
      <c r="O201" t="s">
        <v>52</v>
      </c>
      <c r="P201">
        <v>89</v>
      </c>
      <c r="Q201" t="s">
        <v>13</v>
      </c>
      <c r="R201" t="s">
        <v>14</v>
      </c>
      <c r="S201" t="s">
        <v>14</v>
      </c>
      <c r="T201" s="79">
        <v>3</v>
      </c>
      <c r="U201" s="79">
        <v>3.5</v>
      </c>
      <c r="V201" s="79">
        <v>3.25</v>
      </c>
      <c r="W201" s="79">
        <v>0.5</v>
      </c>
      <c r="X201">
        <v>1.5753479850000001</v>
      </c>
      <c r="Y201" t="s">
        <v>1102</v>
      </c>
      <c r="Z201" t="s">
        <v>622</v>
      </c>
      <c r="AA201">
        <v>1</v>
      </c>
      <c r="AB201">
        <v>0</v>
      </c>
      <c r="AE201" t="s">
        <v>667</v>
      </c>
      <c r="AF201">
        <v>0</v>
      </c>
      <c r="AG201" t="s">
        <v>671</v>
      </c>
      <c r="AH201" t="s">
        <v>1129</v>
      </c>
      <c r="AI201" t="s">
        <v>1130</v>
      </c>
      <c r="AJ201">
        <v>0.59524549999999998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0.12069918288496942</v>
      </c>
    </row>
    <row r="202" spans="1:43" x14ac:dyDescent="0.35">
      <c r="A202">
        <v>201</v>
      </c>
      <c r="B202">
        <v>11</v>
      </c>
      <c r="C202" t="s">
        <v>43</v>
      </c>
      <c r="D202" s="3">
        <v>52.915999999999997</v>
      </c>
      <c r="E202" s="1">
        <v>-9.9809999999999999</v>
      </c>
      <c r="F202">
        <v>26.23</v>
      </c>
      <c r="G202" t="s">
        <v>614</v>
      </c>
      <c r="H202" s="23">
        <v>100</v>
      </c>
      <c r="I202">
        <v>34.158837607987898</v>
      </c>
      <c r="J202" s="80">
        <v>2014</v>
      </c>
      <c r="K202" t="s">
        <v>30</v>
      </c>
      <c r="L202">
        <v>250</v>
      </c>
      <c r="M202">
        <v>30.131484459999999</v>
      </c>
      <c r="N202">
        <v>5</v>
      </c>
      <c r="O202" t="s">
        <v>52</v>
      </c>
      <c r="P202">
        <v>89</v>
      </c>
      <c r="Q202" t="s">
        <v>13</v>
      </c>
      <c r="R202" t="s">
        <v>14</v>
      </c>
      <c r="S202" t="s">
        <v>14</v>
      </c>
      <c r="T202" s="79">
        <v>0</v>
      </c>
      <c r="U202" s="79">
        <v>0.5</v>
      </c>
      <c r="V202" s="79">
        <v>0.25</v>
      </c>
      <c r="W202" s="79">
        <v>0.5</v>
      </c>
      <c r="X202">
        <v>1.5753479850000001</v>
      </c>
      <c r="Y202" t="s">
        <v>1102</v>
      </c>
      <c r="Z202" t="s">
        <v>622</v>
      </c>
      <c r="AA202">
        <v>1</v>
      </c>
      <c r="AB202">
        <v>3</v>
      </c>
      <c r="AE202" t="s">
        <v>667</v>
      </c>
      <c r="AF202">
        <v>112.02006789331318</v>
      </c>
      <c r="AG202">
        <v>0.85</v>
      </c>
      <c r="AH202">
        <v>95.217057709316208</v>
      </c>
      <c r="AI202">
        <v>16.803010183996975</v>
      </c>
      <c r="AJ202">
        <v>0.85</v>
      </c>
      <c r="AK202">
        <v>95.217057709316208</v>
      </c>
      <c r="AL202">
        <v>16.803010183996975</v>
      </c>
      <c r="AM202">
        <v>3223.6306681968367</v>
      </c>
      <c r="AN202">
        <v>568.87600027002986</v>
      </c>
      <c r="AO202">
        <v>5.0783400775280905</v>
      </c>
      <c r="AP202">
        <v>0.89617766074025096</v>
      </c>
      <c r="AQ202">
        <v>0.12069918288496942</v>
      </c>
    </row>
    <row r="203" spans="1:43" x14ac:dyDescent="0.35">
      <c r="A203">
        <v>202</v>
      </c>
      <c r="B203">
        <v>11</v>
      </c>
      <c r="C203" t="s">
        <v>20</v>
      </c>
      <c r="D203" s="3">
        <v>52.96</v>
      </c>
      <c r="E203" s="1">
        <v>-9.7149999999999999</v>
      </c>
      <c r="F203">
        <v>8.2899999999999991</v>
      </c>
      <c r="G203" t="s">
        <v>614</v>
      </c>
      <c r="H203" s="23">
        <v>78</v>
      </c>
      <c r="I203">
        <v>42.8054630388108</v>
      </c>
      <c r="J203" s="80">
        <v>2014</v>
      </c>
      <c r="K203" t="s">
        <v>30</v>
      </c>
      <c r="L203">
        <v>250</v>
      </c>
      <c r="M203">
        <v>30.131484459999999</v>
      </c>
      <c r="N203">
        <v>5</v>
      </c>
      <c r="O203" t="s">
        <v>52</v>
      </c>
      <c r="P203">
        <v>89</v>
      </c>
      <c r="Q203" t="s">
        <v>13</v>
      </c>
      <c r="R203" t="s">
        <v>14</v>
      </c>
      <c r="S203" t="s">
        <v>14</v>
      </c>
      <c r="T203" s="79">
        <v>0</v>
      </c>
      <c r="U203" s="79">
        <v>0.5</v>
      </c>
      <c r="V203" s="79">
        <v>0.25</v>
      </c>
      <c r="W203" s="79">
        <v>0.5</v>
      </c>
      <c r="X203">
        <v>1.5753479850000001</v>
      </c>
      <c r="Y203" t="s">
        <v>1102</v>
      </c>
      <c r="Z203" t="s">
        <v>622</v>
      </c>
      <c r="AA203">
        <v>1</v>
      </c>
      <c r="AB203">
        <v>0</v>
      </c>
      <c r="AE203" t="s">
        <v>667</v>
      </c>
      <c r="AF203">
        <v>0</v>
      </c>
      <c r="AG203" t="s">
        <v>671</v>
      </c>
      <c r="AH203" t="s">
        <v>1129</v>
      </c>
      <c r="AI203" t="s">
        <v>1130</v>
      </c>
      <c r="AJ203">
        <v>0.59524549999999998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0.12338914929468812</v>
      </c>
    </row>
    <row r="204" spans="1:43" x14ac:dyDescent="0.35">
      <c r="A204">
        <v>203</v>
      </c>
      <c r="B204">
        <v>11</v>
      </c>
      <c r="C204" t="s">
        <v>20</v>
      </c>
      <c r="D204" s="3">
        <v>52.96</v>
      </c>
      <c r="E204" s="1">
        <v>-9.7149999999999999</v>
      </c>
      <c r="F204">
        <v>8.2899999999999991</v>
      </c>
      <c r="G204" t="s">
        <v>614</v>
      </c>
      <c r="H204" s="23">
        <v>78</v>
      </c>
      <c r="I204">
        <v>42.8054630388108</v>
      </c>
      <c r="J204" s="80">
        <v>2014</v>
      </c>
      <c r="K204" t="s">
        <v>30</v>
      </c>
      <c r="L204">
        <v>250</v>
      </c>
      <c r="M204">
        <v>30.131484459999999</v>
      </c>
      <c r="N204">
        <v>5</v>
      </c>
      <c r="O204" t="s">
        <v>52</v>
      </c>
      <c r="P204">
        <v>89</v>
      </c>
      <c r="Q204" t="s">
        <v>13</v>
      </c>
      <c r="R204" t="s">
        <v>14</v>
      </c>
      <c r="S204" t="s">
        <v>14</v>
      </c>
      <c r="T204" s="79">
        <v>1</v>
      </c>
      <c r="U204" s="79">
        <v>1.5</v>
      </c>
      <c r="V204" s="79">
        <v>1.25</v>
      </c>
      <c r="W204" s="79">
        <v>0.5</v>
      </c>
      <c r="X204">
        <v>1.5753479850000001</v>
      </c>
      <c r="Y204" t="s">
        <v>1102</v>
      </c>
      <c r="Z204" t="s">
        <v>622</v>
      </c>
      <c r="AA204">
        <v>1</v>
      </c>
      <c r="AB204">
        <v>0</v>
      </c>
      <c r="AE204" t="s">
        <v>667</v>
      </c>
      <c r="AF204">
        <v>0</v>
      </c>
      <c r="AG204" t="s">
        <v>671</v>
      </c>
      <c r="AH204" t="s">
        <v>1129</v>
      </c>
      <c r="AI204" t="s">
        <v>1130</v>
      </c>
      <c r="AJ204">
        <v>0.59524549999999998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0.12338914929468812</v>
      </c>
    </row>
    <row r="205" spans="1:43" x14ac:dyDescent="0.35">
      <c r="A205">
        <v>204</v>
      </c>
      <c r="B205">
        <v>11</v>
      </c>
      <c r="C205" t="s">
        <v>20</v>
      </c>
      <c r="D205" s="3">
        <v>52.96</v>
      </c>
      <c r="E205" s="1">
        <v>-9.7149999999999999</v>
      </c>
      <c r="F205">
        <v>8.2899999999999991</v>
      </c>
      <c r="G205" t="s">
        <v>614</v>
      </c>
      <c r="H205" s="23">
        <v>78</v>
      </c>
      <c r="I205">
        <v>42.8054630388108</v>
      </c>
      <c r="J205" s="80">
        <v>2014</v>
      </c>
      <c r="K205" t="s">
        <v>30</v>
      </c>
      <c r="L205">
        <v>250</v>
      </c>
      <c r="M205">
        <v>30.131484459999999</v>
      </c>
      <c r="N205">
        <v>5</v>
      </c>
      <c r="O205" t="s">
        <v>52</v>
      </c>
      <c r="P205">
        <v>89</v>
      </c>
      <c r="Q205" t="s">
        <v>13</v>
      </c>
      <c r="R205" t="s">
        <v>14</v>
      </c>
      <c r="S205" t="s">
        <v>14</v>
      </c>
      <c r="T205" s="79">
        <v>2</v>
      </c>
      <c r="U205" s="79">
        <v>2.5</v>
      </c>
      <c r="V205" s="79">
        <v>2.25</v>
      </c>
      <c r="W205" s="79">
        <v>0.5</v>
      </c>
      <c r="X205">
        <v>1.5753479850000001</v>
      </c>
      <c r="Y205" t="s">
        <v>1102</v>
      </c>
      <c r="Z205" t="s">
        <v>622</v>
      </c>
      <c r="AA205">
        <v>1</v>
      </c>
      <c r="AB205">
        <v>0</v>
      </c>
      <c r="AE205" t="s">
        <v>667</v>
      </c>
      <c r="AF205">
        <v>0</v>
      </c>
      <c r="AG205" t="s">
        <v>671</v>
      </c>
      <c r="AH205" t="s">
        <v>1129</v>
      </c>
      <c r="AI205" t="s">
        <v>1130</v>
      </c>
      <c r="AJ205">
        <v>0.59524549999999998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0.12338914929468812</v>
      </c>
    </row>
    <row r="206" spans="1:43" x14ac:dyDescent="0.35">
      <c r="A206">
        <v>205</v>
      </c>
      <c r="B206">
        <v>11</v>
      </c>
      <c r="C206" t="s">
        <v>20</v>
      </c>
      <c r="D206" s="3">
        <v>52.96</v>
      </c>
      <c r="E206" s="1">
        <v>-9.7149999999999999</v>
      </c>
      <c r="F206">
        <v>8.2899999999999991</v>
      </c>
      <c r="G206" t="s">
        <v>614</v>
      </c>
      <c r="H206" s="23">
        <v>78</v>
      </c>
      <c r="I206">
        <v>42.8054630388108</v>
      </c>
      <c r="J206" s="80">
        <v>2014</v>
      </c>
      <c r="K206" t="s">
        <v>30</v>
      </c>
      <c r="L206">
        <v>250</v>
      </c>
      <c r="M206">
        <v>30.131484459999999</v>
      </c>
      <c r="N206">
        <v>5</v>
      </c>
      <c r="O206" t="s">
        <v>52</v>
      </c>
      <c r="P206">
        <v>89</v>
      </c>
      <c r="Q206" t="s">
        <v>13</v>
      </c>
      <c r="R206" t="s">
        <v>14</v>
      </c>
      <c r="S206" t="s">
        <v>14</v>
      </c>
      <c r="T206" s="79">
        <v>3</v>
      </c>
      <c r="U206" s="79">
        <v>3.5</v>
      </c>
      <c r="V206" s="79">
        <v>3.25</v>
      </c>
      <c r="W206" s="79">
        <v>0.5</v>
      </c>
      <c r="X206">
        <v>1.5753479850000001</v>
      </c>
      <c r="Y206" t="s">
        <v>1102</v>
      </c>
      <c r="Z206" t="s">
        <v>622</v>
      </c>
      <c r="AA206">
        <v>1</v>
      </c>
      <c r="AB206">
        <v>0</v>
      </c>
      <c r="AE206" t="s">
        <v>667</v>
      </c>
      <c r="AF206">
        <v>0</v>
      </c>
      <c r="AG206" t="s">
        <v>671</v>
      </c>
      <c r="AH206" t="s">
        <v>1129</v>
      </c>
      <c r="AI206" t="s">
        <v>1130</v>
      </c>
      <c r="AJ206">
        <v>0.59524549999999998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0.12338914929468812</v>
      </c>
    </row>
    <row r="207" spans="1:43" x14ac:dyDescent="0.35">
      <c r="A207">
        <v>206</v>
      </c>
      <c r="B207">
        <v>11</v>
      </c>
      <c r="C207" t="s">
        <v>20</v>
      </c>
      <c r="D207" s="3">
        <v>52.96</v>
      </c>
      <c r="E207" s="1">
        <v>-9.7149999999999999</v>
      </c>
      <c r="F207">
        <v>8.2899999999999991</v>
      </c>
      <c r="G207" t="s">
        <v>614</v>
      </c>
      <c r="H207" s="23">
        <v>78</v>
      </c>
      <c r="I207">
        <v>42.8054630388108</v>
      </c>
      <c r="J207" s="80">
        <v>2014</v>
      </c>
      <c r="K207" t="s">
        <v>30</v>
      </c>
      <c r="L207">
        <v>250</v>
      </c>
      <c r="M207">
        <v>30.131484459999999</v>
      </c>
      <c r="N207">
        <v>5</v>
      </c>
      <c r="O207" t="s">
        <v>52</v>
      </c>
      <c r="P207">
        <v>89</v>
      </c>
      <c r="Q207" t="s">
        <v>13</v>
      </c>
      <c r="R207" t="s">
        <v>14</v>
      </c>
      <c r="S207" t="s">
        <v>14</v>
      </c>
      <c r="T207" s="79">
        <v>3</v>
      </c>
      <c r="U207" s="79">
        <v>3.5</v>
      </c>
      <c r="V207" s="79">
        <v>3.25</v>
      </c>
      <c r="W207" s="79">
        <v>0.5</v>
      </c>
      <c r="X207">
        <v>1.5753479850000001</v>
      </c>
      <c r="Y207" t="s">
        <v>1102</v>
      </c>
      <c r="Z207" t="s">
        <v>622</v>
      </c>
      <c r="AA207">
        <v>1</v>
      </c>
      <c r="AB207">
        <v>0</v>
      </c>
      <c r="AE207" t="s">
        <v>667</v>
      </c>
      <c r="AF207">
        <v>0</v>
      </c>
      <c r="AG207" t="s">
        <v>671</v>
      </c>
      <c r="AH207" t="s">
        <v>1129</v>
      </c>
      <c r="AI207" t="s">
        <v>1130</v>
      </c>
      <c r="AJ207">
        <v>0.59524549999999998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0.12338914929468812</v>
      </c>
    </row>
    <row r="208" spans="1:43" x14ac:dyDescent="0.35">
      <c r="A208">
        <v>207</v>
      </c>
      <c r="B208">
        <v>11</v>
      </c>
      <c r="C208" t="s">
        <v>20</v>
      </c>
      <c r="D208" s="3">
        <v>52.96</v>
      </c>
      <c r="E208" s="1">
        <v>-9.7149999999999999</v>
      </c>
      <c r="F208">
        <v>8.2899999999999991</v>
      </c>
      <c r="G208" t="s">
        <v>614</v>
      </c>
      <c r="H208" s="23">
        <v>78</v>
      </c>
      <c r="I208">
        <v>42.8054630388108</v>
      </c>
      <c r="J208" s="80">
        <v>2014</v>
      </c>
      <c r="K208" t="s">
        <v>30</v>
      </c>
      <c r="L208">
        <v>250</v>
      </c>
      <c r="M208">
        <v>30.131484459999999</v>
      </c>
      <c r="N208">
        <v>5</v>
      </c>
      <c r="O208" t="s">
        <v>52</v>
      </c>
      <c r="P208">
        <v>89</v>
      </c>
      <c r="Q208" t="s">
        <v>13</v>
      </c>
      <c r="R208" t="s">
        <v>14</v>
      </c>
      <c r="S208" t="s">
        <v>14</v>
      </c>
      <c r="T208" s="79">
        <v>2</v>
      </c>
      <c r="U208" s="79">
        <v>2.5</v>
      </c>
      <c r="V208" s="79">
        <v>2.25</v>
      </c>
      <c r="W208" s="79">
        <v>0.5</v>
      </c>
      <c r="X208">
        <v>1.5753479850000001</v>
      </c>
      <c r="Y208" t="s">
        <v>1102</v>
      </c>
      <c r="Z208" t="s">
        <v>622</v>
      </c>
      <c r="AA208">
        <v>1</v>
      </c>
      <c r="AB208">
        <v>1</v>
      </c>
      <c r="AE208" t="s">
        <v>667</v>
      </c>
      <c r="AF208">
        <v>37.340022631104389</v>
      </c>
      <c r="AG208">
        <v>0.85</v>
      </c>
      <c r="AH208">
        <v>31.739019236438729</v>
      </c>
      <c r="AI208">
        <v>5.6010033946656606</v>
      </c>
      <c r="AJ208">
        <v>0.85</v>
      </c>
      <c r="AK208">
        <v>31.739019236438729</v>
      </c>
      <c r="AL208">
        <v>5.6010033946656606</v>
      </c>
      <c r="AM208">
        <v>1074.5435560656119</v>
      </c>
      <c r="AN208">
        <v>189.62533342334336</v>
      </c>
      <c r="AO208">
        <v>1.6927800258426966</v>
      </c>
      <c r="AP208">
        <v>0.29872588691341712</v>
      </c>
      <c r="AQ208">
        <v>0.12338914929468812</v>
      </c>
    </row>
    <row r="209" spans="1:43" x14ac:dyDescent="0.35">
      <c r="A209">
        <v>208</v>
      </c>
      <c r="B209">
        <v>11</v>
      </c>
      <c r="C209" t="s">
        <v>20</v>
      </c>
      <c r="D209" s="3">
        <v>52.96</v>
      </c>
      <c r="E209" s="1">
        <v>-9.7149999999999999</v>
      </c>
      <c r="F209">
        <v>8.2899999999999991</v>
      </c>
      <c r="G209" t="s">
        <v>614</v>
      </c>
      <c r="H209" s="23">
        <v>78</v>
      </c>
      <c r="I209">
        <v>42.8054630388108</v>
      </c>
      <c r="J209" s="80">
        <v>2014</v>
      </c>
      <c r="K209" t="s">
        <v>30</v>
      </c>
      <c r="L209">
        <v>250</v>
      </c>
      <c r="M209">
        <v>30.131484459999999</v>
      </c>
      <c r="N209">
        <v>5</v>
      </c>
      <c r="O209" t="s">
        <v>52</v>
      </c>
      <c r="P209">
        <v>89</v>
      </c>
      <c r="Q209" t="s">
        <v>13</v>
      </c>
      <c r="R209" t="s">
        <v>14</v>
      </c>
      <c r="S209" t="s">
        <v>14</v>
      </c>
      <c r="T209" s="79">
        <v>0</v>
      </c>
      <c r="U209" s="79">
        <v>0.5</v>
      </c>
      <c r="V209" s="79">
        <v>0.25</v>
      </c>
      <c r="W209" s="79">
        <v>0.5</v>
      </c>
      <c r="X209">
        <v>1.5753479850000001</v>
      </c>
      <c r="Y209" t="s">
        <v>1102</v>
      </c>
      <c r="Z209" t="s">
        <v>622</v>
      </c>
      <c r="AA209">
        <v>1</v>
      </c>
      <c r="AB209">
        <v>2</v>
      </c>
      <c r="AE209" t="s">
        <v>667</v>
      </c>
      <c r="AF209">
        <v>74.680045262208779</v>
      </c>
      <c r="AG209">
        <v>0.85</v>
      </c>
      <c r="AH209">
        <v>63.478038472877458</v>
      </c>
      <c r="AI209">
        <v>11.202006789331321</v>
      </c>
      <c r="AJ209">
        <v>0.85</v>
      </c>
      <c r="AK209">
        <v>63.478038472877458</v>
      </c>
      <c r="AL209">
        <v>11.202006789331321</v>
      </c>
      <c r="AM209">
        <v>2149.0871121312239</v>
      </c>
      <c r="AN209">
        <v>379.25066684668673</v>
      </c>
      <c r="AO209">
        <v>3.3855600516853932</v>
      </c>
      <c r="AP209">
        <v>0.59745177382683423</v>
      </c>
      <c r="AQ209">
        <v>0.12338914929468812</v>
      </c>
    </row>
    <row r="210" spans="1:43" x14ac:dyDescent="0.35">
      <c r="A210">
        <v>209</v>
      </c>
      <c r="B210">
        <v>11</v>
      </c>
      <c r="C210" t="s">
        <v>20</v>
      </c>
      <c r="D210" s="3">
        <v>52.96</v>
      </c>
      <c r="E210" s="1">
        <v>-9.7149999999999999</v>
      </c>
      <c r="F210">
        <v>8.2899999999999991</v>
      </c>
      <c r="G210" t="s">
        <v>614</v>
      </c>
      <c r="H210" s="23">
        <v>78</v>
      </c>
      <c r="I210">
        <v>42.8054630388108</v>
      </c>
      <c r="J210" s="80">
        <v>2014</v>
      </c>
      <c r="K210" t="s">
        <v>30</v>
      </c>
      <c r="L210">
        <v>250</v>
      </c>
      <c r="M210">
        <v>30.131484459999999</v>
      </c>
      <c r="N210">
        <v>5</v>
      </c>
      <c r="O210" t="s">
        <v>52</v>
      </c>
      <c r="P210">
        <v>89</v>
      </c>
      <c r="Q210" t="s">
        <v>13</v>
      </c>
      <c r="R210" t="s">
        <v>14</v>
      </c>
      <c r="S210" t="s">
        <v>14</v>
      </c>
      <c r="T210" s="79">
        <v>1</v>
      </c>
      <c r="U210" s="79">
        <v>1.5</v>
      </c>
      <c r="V210" s="79">
        <v>1.25</v>
      </c>
      <c r="W210" s="79">
        <v>0.5</v>
      </c>
      <c r="X210">
        <v>1.5753479850000001</v>
      </c>
      <c r="Y210" t="s">
        <v>1102</v>
      </c>
      <c r="Z210" t="s">
        <v>622</v>
      </c>
      <c r="AA210">
        <v>1</v>
      </c>
      <c r="AB210">
        <v>2</v>
      </c>
      <c r="AE210" t="s">
        <v>667</v>
      </c>
      <c r="AF210">
        <v>74.680045262208779</v>
      </c>
      <c r="AG210">
        <v>0.85</v>
      </c>
      <c r="AH210">
        <v>63.478038472877458</v>
      </c>
      <c r="AI210">
        <v>11.202006789331321</v>
      </c>
      <c r="AJ210">
        <v>0.85</v>
      </c>
      <c r="AK210">
        <v>63.478038472877458</v>
      </c>
      <c r="AL210">
        <v>11.202006789331321</v>
      </c>
      <c r="AM210">
        <v>2149.0871121312239</v>
      </c>
      <c r="AN210">
        <v>379.25066684668673</v>
      </c>
      <c r="AO210">
        <v>3.3855600516853932</v>
      </c>
      <c r="AP210">
        <v>0.59745177382683423</v>
      </c>
      <c r="AQ210">
        <v>0.12338914929468812</v>
      </c>
    </row>
    <row r="211" spans="1:43" x14ac:dyDescent="0.35">
      <c r="A211">
        <v>210</v>
      </c>
      <c r="B211">
        <v>11</v>
      </c>
      <c r="C211" t="s">
        <v>43</v>
      </c>
      <c r="D211" s="3">
        <v>52.962000000000003</v>
      </c>
      <c r="E211" s="1">
        <v>-9.8640000000000008</v>
      </c>
      <c r="F211">
        <v>12.36</v>
      </c>
      <c r="G211" t="s">
        <v>614</v>
      </c>
      <c r="H211" s="23">
        <v>95</v>
      </c>
      <c r="I211">
        <v>42.351447040593598</v>
      </c>
      <c r="J211" s="80">
        <v>2014</v>
      </c>
      <c r="K211" t="s">
        <v>30</v>
      </c>
      <c r="L211">
        <v>250</v>
      </c>
      <c r="M211">
        <v>30.131484459999999</v>
      </c>
      <c r="N211">
        <v>5</v>
      </c>
      <c r="O211" t="s">
        <v>52</v>
      </c>
      <c r="P211">
        <v>89</v>
      </c>
      <c r="Q211" t="s">
        <v>13</v>
      </c>
      <c r="R211" t="s">
        <v>14</v>
      </c>
      <c r="S211" t="s">
        <v>14</v>
      </c>
      <c r="T211" s="79">
        <v>0</v>
      </c>
      <c r="U211" s="79">
        <v>0.5</v>
      </c>
      <c r="V211" s="79">
        <v>0.25</v>
      </c>
      <c r="W211" s="79">
        <v>0.5</v>
      </c>
      <c r="X211">
        <v>1.5753479850000001</v>
      </c>
      <c r="Y211" t="s">
        <v>1102</v>
      </c>
      <c r="Z211" t="s">
        <v>622</v>
      </c>
      <c r="AA211">
        <v>1</v>
      </c>
      <c r="AB211">
        <v>0</v>
      </c>
      <c r="AE211" t="s">
        <v>667</v>
      </c>
      <c r="AF211">
        <v>0</v>
      </c>
      <c r="AG211" t="s">
        <v>671</v>
      </c>
      <c r="AH211" t="s">
        <v>1129</v>
      </c>
      <c r="AI211" t="s">
        <v>1130</v>
      </c>
      <c r="AJ211">
        <v>0.59524549999999998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0.12130534295295936</v>
      </c>
    </row>
    <row r="212" spans="1:43" x14ac:dyDescent="0.35">
      <c r="A212">
        <v>211</v>
      </c>
      <c r="B212">
        <v>11</v>
      </c>
      <c r="C212" t="s">
        <v>43</v>
      </c>
      <c r="D212" s="3">
        <v>52.962000000000003</v>
      </c>
      <c r="E212" s="1">
        <v>-9.8640000000000008</v>
      </c>
      <c r="F212">
        <v>12.36</v>
      </c>
      <c r="G212" t="s">
        <v>614</v>
      </c>
      <c r="H212" s="23">
        <v>95</v>
      </c>
      <c r="I212">
        <v>42.351447040593598</v>
      </c>
      <c r="J212" s="80">
        <v>2014</v>
      </c>
      <c r="K212" t="s">
        <v>30</v>
      </c>
      <c r="L212">
        <v>250</v>
      </c>
      <c r="M212">
        <v>30.131484459999999</v>
      </c>
      <c r="N212">
        <v>5</v>
      </c>
      <c r="O212" t="s">
        <v>52</v>
      </c>
      <c r="P212">
        <v>89</v>
      </c>
      <c r="Q212" t="s">
        <v>13</v>
      </c>
      <c r="R212" t="s">
        <v>14</v>
      </c>
      <c r="S212" t="s">
        <v>14</v>
      </c>
      <c r="T212" s="79">
        <v>1</v>
      </c>
      <c r="U212" s="79">
        <v>1.5</v>
      </c>
      <c r="V212" s="79">
        <v>1.25</v>
      </c>
      <c r="W212" s="79">
        <v>0.5</v>
      </c>
      <c r="X212">
        <v>1.5753479850000001</v>
      </c>
      <c r="Y212" t="s">
        <v>1102</v>
      </c>
      <c r="Z212" t="s">
        <v>622</v>
      </c>
      <c r="AA212">
        <v>1</v>
      </c>
      <c r="AB212">
        <v>0</v>
      </c>
      <c r="AE212" t="s">
        <v>667</v>
      </c>
      <c r="AF212">
        <v>0</v>
      </c>
      <c r="AG212" t="s">
        <v>671</v>
      </c>
      <c r="AH212" t="s">
        <v>1129</v>
      </c>
      <c r="AI212" t="s">
        <v>1130</v>
      </c>
      <c r="AJ212">
        <v>0.59524549999999998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0.12130534295295936</v>
      </c>
    </row>
    <row r="213" spans="1:43" x14ac:dyDescent="0.35">
      <c r="A213">
        <v>212</v>
      </c>
      <c r="B213">
        <v>11</v>
      </c>
      <c r="C213" t="s">
        <v>43</v>
      </c>
      <c r="D213" s="3">
        <v>52.962000000000003</v>
      </c>
      <c r="E213" s="1">
        <v>-9.8640000000000008</v>
      </c>
      <c r="F213">
        <v>12.36</v>
      </c>
      <c r="G213" t="s">
        <v>614</v>
      </c>
      <c r="H213" s="23">
        <v>95</v>
      </c>
      <c r="I213">
        <v>42.351447040593598</v>
      </c>
      <c r="J213" s="80">
        <v>2014</v>
      </c>
      <c r="K213" t="s">
        <v>30</v>
      </c>
      <c r="L213">
        <v>250</v>
      </c>
      <c r="M213">
        <v>30.131484459999999</v>
      </c>
      <c r="N213">
        <v>5</v>
      </c>
      <c r="O213" t="s">
        <v>52</v>
      </c>
      <c r="P213">
        <v>89</v>
      </c>
      <c r="Q213" t="s">
        <v>13</v>
      </c>
      <c r="R213" t="s">
        <v>14</v>
      </c>
      <c r="S213" t="s">
        <v>14</v>
      </c>
      <c r="T213" s="79">
        <v>2</v>
      </c>
      <c r="U213" s="79">
        <v>2.5</v>
      </c>
      <c r="V213" s="79">
        <v>2.25</v>
      </c>
      <c r="W213" s="79">
        <v>0.5</v>
      </c>
      <c r="X213">
        <v>1.5753479850000001</v>
      </c>
      <c r="Y213" t="s">
        <v>1102</v>
      </c>
      <c r="Z213" t="s">
        <v>622</v>
      </c>
      <c r="AA213">
        <v>1</v>
      </c>
      <c r="AB213">
        <v>0</v>
      </c>
      <c r="AE213" t="s">
        <v>667</v>
      </c>
      <c r="AF213">
        <v>0</v>
      </c>
      <c r="AG213" t="s">
        <v>671</v>
      </c>
      <c r="AH213" t="s">
        <v>1129</v>
      </c>
      <c r="AI213" t="s">
        <v>1130</v>
      </c>
      <c r="AJ213">
        <v>0.59524549999999998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0.12130534295295936</v>
      </c>
    </row>
    <row r="214" spans="1:43" x14ac:dyDescent="0.35">
      <c r="A214">
        <v>213</v>
      </c>
      <c r="B214">
        <v>11</v>
      </c>
      <c r="C214" t="s">
        <v>43</v>
      </c>
      <c r="D214" s="3">
        <v>52.962000000000003</v>
      </c>
      <c r="E214" s="1">
        <v>-9.8640000000000008</v>
      </c>
      <c r="F214">
        <v>12.36</v>
      </c>
      <c r="G214" t="s">
        <v>614</v>
      </c>
      <c r="H214" s="23">
        <v>95</v>
      </c>
      <c r="I214">
        <v>42.351447040593598</v>
      </c>
      <c r="J214" s="80">
        <v>2014</v>
      </c>
      <c r="K214" t="s">
        <v>30</v>
      </c>
      <c r="L214">
        <v>250</v>
      </c>
      <c r="M214">
        <v>30.131484459999999</v>
      </c>
      <c r="N214">
        <v>5</v>
      </c>
      <c r="O214" t="s">
        <v>52</v>
      </c>
      <c r="P214">
        <v>89</v>
      </c>
      <c r="Q214" t="s">
        <v>13</v>
      </c>
      <c r="R214" t="s">
        <v>14</v>
      </c>
      <c r="S214" t="s">
        <v>14</v>
      </c>
      <c r="T214" s="79">
        <v>2</v>
      </c>
      <c r="U214" s="79">
        <v>2.5</v>
      </c>
      <c r="V214" s="79">
        <v>2.25</v>
      </c>
      <c r="W214" s="79">
        <v>0.5</v>
      </c>
      <c r="X214">
        <v>1.5753479850000001</v>
      </c>
      <c r="Y214" t="s">
        <v>1102</v>
      </c>
      <c r="Z214" t="s">
        <v>622</v>
      </c>
      <c r="AA214">
        <v>1</v>
      </c>
      <c r="AB214">
        <v>0</v>
      </c>
      <c r="AE214" t="s">
        <v>667</v>
      </c>
      <c r="AF214">
        <v>0</v>
      </c>
      <c r="AG214" t="s">
        <v>671</v>
      </c>
      <c r="AH214" t="s">
        <v>1129</v>
      </c>
      <c r="AI214" t="s">
        <v>1130</v>
      </c>
      <c r="AJ214">
        <v>0.59524549999999998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0.12130534295295936</v>
      </c>
    </row>
    <row r="215" spans="1:43" x14ac:dyDescent="0.35">
      <c r="A215">
        <v>214</v>
      </c>
      <c r="B215">
        <v>11</v>
      </c>
      <c r="C215" t="s">
        <v>43</v>
      </c>
      <c r="D215" s="3">
        <v>52.962000000000003</v>
      </c>
      <c r="E215" s="1">
        <v>-9.8640000000000008</v>
      </c>
      <c r="F215">
        <v>12.36</v>
      </c>
      <c r="G215" t="s">
        <v>614</v>
      </c>
      <c r="H215" s="23">
        <v>95</v>
      </c>
      <c r="I215">
        <v>42.351447040593598</v>
      </c>
      <c r="J215" s="80">
        <v>2014</v>
      </c>
      <c r="K215" t="s">
        <v>30</v>
      </c>
      <c r="L215">
        <v>250</v>
      </c>
      <c r="M215">
        <v>30.131484459999999</v>
      </c>
      <c r="N215">
        <v>5</v>
      </c>
      <c r="O215" t="s">
        <v>52</v>
      </c>
      <c r="P215">
        <v>89</v>
      </c>
      <c r="Q215" t="s">
        <v>13</v>
      </c>
      <c r="R215" t="s">
        <v>14</v>
      </c>
      <c r="S215" t="s">
        <v>14</v>
      </c>
      <c r="T215" s="79">
        <v>3</v>
      </c>
      <c r="U215" s="79">
        <v>3.5</v>
      </c>
      <c r="V215" s="79">
        <v>3.25</v>
      </c>
      <c r="W215" s="79">
        <v>0.5</v>
      </c>
      <c r="X215">
        <v>1.5753479850000001</v>
      </c>
      <c r="Y215" t="s">
        <v>1102</v>
      </c>
      <c r="Z215" t="s">
        <v>622</v>
      </c>
      <c r="AA215">
        <v>1</v>
      </c>
      <c r="AB215">
        <v>0</v>
      </c>
      <c r="AE215" t="s">
        <v>667</v>
      </c>
      <c r="AF215">
        <v>0</v>
      </c>
      <c r="AG215" t="s">
        <v>671</v>
      </c>
      <c r="AH215" t="s">
        <v>1129</v>
      </c>
      <c r="AI215" t="s">
        <v>1130</v>
      </c>
      <c r="AJ215">
        <v>0.59524549999999998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0.12130534295295936</v>
      </c>
    </row>
    <row r="216" spans="1:43" x14ac:dyDescent="0.35">
      <c r="A216">
        <v>215</v>
      </c>
      <c r="B216">
        <v>11</v>
      </c>
      <c r="C216" t="s">
        <v>43</v>
      </c>
      <c r="D216" s="3">
        <v>52.962000000000003</v>
      </c>
      <c r="E216" s="1">
        <v>-9.8640000000000008</v>
      </c>
      <c r="F216">
        <v>12.36</v>
      </c>
      <c r="G216" t="s">
        <v>614</v>
      </c>
      <c r="H216" s="23">
        <v>95</v>
      </c>
      <c r="I216">
        <v>42.351447040593598</v>
      </c>
      <c r="J216" s="80">
        <v>2014</v>
      </c>
      <c r="K216" t="s">
        <v>30</v>
      </c>
      <c r="L216">
        <v>250</v>
      </c>
      <c r="M216">
        <v>30.131484459999999</v>
      </c>
      <c r="N216">
        <v>5</v>
      </c>
      <c r="O216" t="s">
        <v>52</v>
      </c>
      <c r="P216">
        <v>89</v>
      </c>
      <c r="Q216" t="s">
        <v>13</v>
      </c>
      <c r="R216" t="s">
        <v>14</v>
      </c>
      <c r="S216" t="s">
        <v>14</v>
      </c>
      <c r="T216" s="79">
        <v>3</v>
      </c>
      <c r="U216" s="79">
        <v>3.5</v>
      </c>
      <c r="V216" s="79">
        <v>3.25</v>
      </c>
      <c r="W216" s="79">
        <v>0.5</v>
      </c>
      <c r="X216">
        <v>1.5753479850000001</v>
      </c>
      <c r="Y216" t="s">
        <v>1102</v>
      </c>
      <c r="Z216" t="s">
        <v>622</v>
      </c>
      <c r="AA216">
        <v>1</v>
      </c>
      <c r="AB216">
        <v>0</v>
      </c>
      <c r="AE216" t="s">
        <v>667</v>
      </c>
      <c r="AF216">
        <v>0</v>
      </c>
      <c r="AG216" t="s">
        <v>671</v>
      </c>
      <c r="AH216" t="s">
        <v>1129</v>
      </c>
      <c r="AI216" t="s">
        <v>1130</v>
      </c>
      <c r="AJ216">
        <v>0.59524549999999998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0.12130534295295936</v>
      </c>
    </row>
    <row r="217" spans="1:43" x14ac:dyDescent="0.35">
      <c r="A217">
        <v>216</v>
      </c>
      <c r="B217">
        <v>11</v>
      </c>
      <c r="C217" t="s">
        <v>43</v>
      </c>
      <c r="D217" s="3">
        <v>52.962000000000003</v>
      </c>
      <c r="E217" s="1">
        <v>-9.8640000000000008</v>
      </c>
      <c r="F217">
        <v>12.36</v>
      </c>
      <c r="G217" t="s">
        <v>614</v>
      </c>
      <c r="H217" s="23">
        <v>95</v>
      </c>
      <c r="I217">
        <v>42.351447040593598</v>
      </c>
      <c r="J217" s="80">
        <v>2014</v>
      </c>
      <c r="K217" t="s">
        <v>30</v>
      </c>
      <c r="L217">
        <v>250</v>
      </c>
      <c r="M217">
        <v>30.131484459999999</v>
      </c>
      <c r="N217">
        <v>5</v>
      </c>
      <c r="O217" t="s">
        <v>52</v>
      </c>
      <c r="P217">
        <v>89</v>
      </c>
      <c r="Q217" t="s">
        <v>13</v>
      </c>
      <c r="R217" t="s">
        <v>14</v>
      </c>
      <c r="S217" t="s">
        <v>14</v>
      </c>
      <c r="T217" s="79">
        <v>0</v>
      </c>
      <c r="U217" s="79">
        <v>0.5</v>
      </c>
      <c r="V217" s="79">
        <v>0.25</v>
      </c>
      <c r="W217" s="79">
        <v>0.5</v>
      </c>
      <c r="X217">
        <v>1.5753479850000001</v>
      </c>
      <c r="Y217" t="s">
        <v>1102</v>
      </c>
      <c r="Z217" t="s">
        <v>622</v>
      </c>
      <c r="AA217">
        <v>1</v>
      </c>
      <c r="AB217">
        <v>2</v>
      </c>
      <c r="AE217" t="s">
        <v>667</v>
      </c>
      <c r="AF217">
        <v>74.680045262208779</v>
      </c>
      <c r="AG217">
        <v>0.85</v>
      </c>
      <c r="AH217">
        <v>63.478038472877458</v>
      </c>
      <c r="AI217">
        <v>11.202006789331321</v>
      </c>
      <c r="AJ217">
        <v>0.85</v>
      </c>
      <c r="AK217">
        <v>63.478038472877458</v>
      </c>
      <c r="AL217">
        <v>11.202006789331321</v>
      </c>
      <c r="AM217">
        <v>2149.0871121312239</v>
      </c>
      <c r="AN217">
        <v>379.25066684668673</v>
      </c>
      <c r="AO217">
        <v>3.3855600516853932</v>
      </c>
      <c r="AP217">
        <v>0.59745177382683423</v>
      </c>
      <c r="AQ217">
        <v>0.12130534295295936</v>
      </c>
    </row>
    <row r="218" spans="1:43" x14ac:dyDescent="0.35">
      <c r="A218">
        <v>217</v>
      </c>
      <c r="B218">
        <v>11</v>
      </c>
      <c r="C218" t="s">
        <v>43</v>
      </c>
      <c r="D218" s="3">
        <v>52.962000000000003</v>
      </c>
      <c r="E218" s="1">
        <v>-9.8640000000000008</v>
      </c>
      <c r="F218">
        <v>12.36</v>
      </c>
      <c r="G218" t="s">
        <v>614</v>
      </c>
      <c r="H218" s="23">
        <v>95</v>
      </c>
      <c r="I218">
        <v>42.351447040593598</v>
      </c>
      <c r="J218" s="80">
        <v>2014</v>
      </c>
      <c r="K218" t="s">
        <v>30</v>
      </c>
      <c r="L218">
        <v>250</v>
      </c>
      <c r="M218">
        <v>30.131484459999999</v>
      </c>
      <c r="N218">
        <v>5</v>
      </c>
      <c r="O218" t="s">
        <v>52</v>
      </c>
      <c r="P218">
        <v>89</v>
      </c>
      <c r="Q218" t="s">
        <v>13</v>
      </c>
      <c r="R218" t="s">
        <v>14</v>
      </c>
      <c r="S218" t="s">
        <v>14</v>
      </c>
      <c r="T218" s="79">
        <v>1</v>
      </c>
      <c r="U218" s="79">
        <v>1.5</v>
      </c>
      <c r="V218" s="79">
        <v>1.25</v>
      </c>
      <c r="W218" s="79">
        <v>0.5</v>
      </c>
      <c r="X218">
        <v>1.5753479850000001</v>
      </c>
      <c r="Y218" t="s">
        <v>1102</v>
      </c>
      <c r="Z218" t="s">
        <v>622</v>
      </c>
      <c r="AA218">
        <v>1</v>
      </c>
      <c r="AB218">
        <v>7</v>
      </c>
      <c r="AE218" t="s">
        <v>667</v>
      </c>
      <c r="AF218">
        <v>261.38015841773074</v>
      </c>
      <c r="AG218">
        <v>0.85</v>
      </c>
      <c r="AH218">
        <v>222.17313465507112</v>
      </c>
      <c r="AI218">
        <v>39.207023762659617</v>
      </c>
      <c r="AJ218">
        <v>0.85</v>
      </c>
      <c r="AK218">
        <v>222.17313465507112</v>
      </c>
      <c r="AL218">
        <v>39.207023762659617</v>
      </c>
      <c r="AM218">
        <v>7521.804892459284</v>
      </c>
      <c r="AN218">
        <v>1327.3773339634033</v>
      </c>
      <c r="AO218">
        <v>11.849460180898875</v>
      </c>
      <c r="AP218">
        <v>2.0910812083939199</v>
      </c>
      <c r="AQ218">
        <v>0.12130534295295936</v>
      </c>
    </row>
    <row r="219" spans="1:43" x14ac:dyDescent="0.35">
      <c r="A219">
        <v>218</v>
      </c>
      <c r="B219">
        <v>11</v>
      </c>
      <c r="C219" t="s">
        <v>20</v>
      </c>
      <c r="D219" s="3">
        <v>53.064</v>
      </c>
      <c r="E219" s="1">
        <v>-10.047000000000001</v>
      </c>
      <c r="F219">
        <v>9.92</v>
      </c>
      <c r="G219" t="s">
        <v>614</v>
      </c>
      <c r="H219" s="23">
        <v>101</v>
      </c>
      <c r="I219">
        <v>31.251049873862002</v>
      </c>
      <c r="J219" s="80">
        <v>2014</v>
      </c>
      <c r="K219" t="s">
        <v>30</v>
      </c>
      <c r="L219">
        <v>250</v>
      </c>
      <c r="M219">
        <v>30.131484459999999</v>
      </c>
      <c r="N219">
        <v>5</v>
      </c>
      <c r="O219" t="s">
        <v>52</v>
      </c>
      <c r="P219">
        <v>89</v>
      </c>
      <c r="Q219" t="s">
        <v>13</v>
      </c>
      <c r="R219" t="s">
        <v>14</v>
      </c>
      <c r="S219" t="s">
        <v>14</v>
      </c>
      <c r="T219" s="79">
        <v>0</v>
      </c>
      <c r="U219" s="79">
        <v>0.5</v>
      </c>
      <c r="V219" s="79">
        <v>0.25</v>
      </c>
      <c r="W219" s="79">
        <v>0.5</v>
      </c>
      <c r="X219">
        <v>1.5753479850000001</v>
      </c>
      <c r="Y219" t="s">
        <v>1102</v>
      </c>
      <c r="Z219" t="s">
        <v>622</v>
      </c>
      <c r="AA219">
        <v>1</v>
      </c>
      <c r="AB219">
        <v>0</v>
      </c>
      <c r="AE219" t="s">
        <v>667</v>
      </c>
      <c r="AF219">
        <v>0</v>
      </c>
      <c r="AG219" t="s">
        <v>671</v>
      </c>
      <c r="AH219" t="s">
        <v>1129</v>
      </c>
      <c r="AI219" t="s">
        <v>1130</v>
      </c>
      <c r="AJ219">
        <v>0.59524549999999998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0.12057831483299125</v>
      </c>
    </row>
    <row r="220" spans="1:43" x14ac:dyDescent="0.35">
      <c r="A220">
        <v>219</v>
      </c>
      <c r="B220">
        <v>11</v>
      </c>
      <c r="C220" t="s">
        <v>20</v>
      </c>
      <c r="D220" s="3">
        <v>53.064</v>
      </c>
      <c r="E220" s="1">
        <v>-10.047000000000001</v>
      </c>
      <c r="F220">
        <v>9.92</v>
      </c>
      <c r="G220" t="s">
        <v>614</v>
      </c>
      <c r="H220" s="23">
        <v>101</v>
      </c>
      <c r="I220">
        <v>31.251049873862002</v>
      </c>
      <c r="J220" s="80">
        <v>2014</v>
      </c>
      <c r="K220" t="s">
        <v>30</v>
      </c>
      <c r="L220">
        <v>250</v>
      </c>
      <c r="M220">
        <v>30.131484459999999</v>
      </c>
      <c r="N220">
        <v>5</v>
      </c>
      <c r="O220" t="s">
        <v>52</v>
      </c>
      <c r="P220">
        <v>89</v>
      </c>
      <c r="Q220" t="s">
        <v>13</v>
      </c>
      <c r="R220" t="s">
        <v>14</v>
      </c>
      <c r="S220" t="s">
        <v>14</v>
      </c>
      <c r="T220" s="79">
        <v>0</v>
      </c>
      <c r="U220" s="79">
        <v>0.5</v>
      </c>
      <c r="V220" s="79">
        <v>0.25</v>
      </c>
      <c r="W220" s="79">
        <v>0.5</v>
      </c>
      <c r="X220">
        <v>1.5753479850000001</v>
      </c>
      <c r="Y220" t="s">
        <v>1102</v>
      </c>
      <c r="Z220" t="s">
        <v>622</v>
      </c>
      <c r="AA220">
        <v>1</v>
      </c>
      <c r="AB220">
        <v>0</v>
      </c>
      <c r="AE220" t="s">
        <v>667</v>
      </c>
      <c r="AF220">
        <v>0</v>
      </c>
      <c r="AG220" t="s">
        <v>671</v>
      </c>
      <c r="AH220" t="s">
        <v>1129</v>
      </c>
      <c r="AI220" t="s">
        <v>1130</v>
      </c>
      <c r="AJ220">
        <v>0.59524549999999998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0.12057831483299125</v>
      </c>
    </row>
    <row r="221" spans="1:43" x14ac:dyDescent="0.35">
      <c r="A221">
        <v>220</v>
      </c>
      <c r="B221">
        <v>11</v>
      </c>
      <c r="C221" t="s">
        <v>20</v>
      </c>
      <c r="D221" s="3">
        <v>53.064</v>
      </c>
      <c r="E221" s="1">
        <v>-10.047000000000001</v>
      </c>
      <c r="F221">
        <v>9.92</v>
      </c>
      <c r="G221" t="s">
        <v>614</v>
      </c>
      <c r="H221" s="23">
        <v>101</v>
      </c>
      <c r="I221">
        <v>31.251049873862002</v>
      </c>
      <c r="J221" s="80">
        <v>2014</v>
      </c>
      <c r="K221" t="s">
        <v>30</v>
      </c>
      <c r="L221">
        <v>250</v>
      </c>
      <c r="M221">
        <v>30.131484459999999</v>
      </c>
      <c r="N221">
        <v>5</v>
      </c>
      <c r="O221" t="s">
        <v>52</v>
      </c>
      <c r="P221">
        <v>89</v>
      </c>
      <c r="Q221" t="s">
        <v>13</v>
      </c>
      <c r="R221" t="s">
        <v>14</v>
      </c>
      <c r="S221" t="s">
        <v>14</v>
      </c>
      <c r="T221" s="79">
        <v>1</v>
      </c>
      <c r="U221" s="79">
        <v>1.5</v>
      </c>
      <c r="V221" s="79">
        <v>1.25</v>
      </c>
      <c r="W221" s="79">
        <v>0.5</v>
      </c>
      <c r="X221">
        <v>1.5753479850000001</v>
      </c>
      <c r="Y221" t="s">
        <v>1102</v>
      </c>
      <c r="Z221" t="s">
        <v>622</v>
      </c>
      <c r="AA221">
        <v>1</v>
      </c>
      <c r="AB221">
        <v>0</v>
      </c>
      <c r="AE221" t="s">
        <v>667</v>
      </c>
      <c r="AF221">
        <v>0</v>
      </c>
      <c r="AG221" t="s">
        <v>671</v>
      </c>
      <c r="AH221" t="s">
        <v>1129</v>
      </c>
      <c r="AI221" t="s">
        <v>1130</v>
      </c>
      <c r="AJ221">
        <v>0.59524549999999998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0.12057831483299125</v>
      </c>
    </row>
    <row r="222" spans="1:43" x14ac:dyDescent="0.35">
      <c r="A222">
        <v>221</v>
      </c>
      <c r="B222">
        <v>11</v>
      </c>
      <c r="C222" t="s">
        <v>20</v>
      </c>
      <c r="D222" s="3">
        <v>53.064</v>
      </c>
      <c r="E222" s="1">
        <v>-10.047000000000001</v>
      </c>
      <c r="F222">
        <v>9.92</v>
      </c>
      <c r="G222" t="s">
        <v>614</v>
      </c>
      <c r="H222" s="23">
        <v>101</v>
      </c>
      <c r="I222">
        <v>31.251049873862002</v>
      </c>
      <c r="J222" s="80">
        <v>2014</v>
      </c>
      <c r="K222" t="s">
        <v>30</v>
      </c>
      <c r="L222">
        <v>250</v>
      </c>
      <c r="M222">
        <v>30.131484459999999</v>
      </c>
      <c r="N222">
        <v>5</v>
      </c>
      <c r="O222" t="s">
        <v>52</v>
      </c>
      <c r="P222">
        <v>89</v>
      </c>
      <c r="Q222" t="s">
        <v>13</v>
      </c>
      <c r="R222" t="s">
        <v>14</v>
      </c>
      <c r="S222" t="s">
        <v>14</v>
      </c>
      <c r="T222" s="79">
        <v>1</v>
      </c>
      <c r="U222" s="79">
        <v>1.5</v>
      </c>
      <c r="V222" s="79">
        <v>1.25</v>
      </c>
      <c r="W222" s="79">
        <v>0.5</v>
      </c>
      <c r="X222">
        <v>1.5753479850000001</v>
      </c>
      <c r="Y222" t="s">
        <v>1102</v>
      </c>
      <c r="Z222" t="s">
        <v>622</v>
      </c>
      <c r="AA222">
        <v>1</v>
      </c>
      <c r="AB222">
        <v>0</v>
      </c>
      <c r="AE222" t="s">
        <v>667</v>
      </c>
      <c r="AF222">
        <v>0</v>
      </c>
      <c r="AG222" t="s">
        <v>671</v>
      </c>
      <c r="AH222" t="s">
        <v>1129</v>
      </c>
      <c r="AI222" t="s">
        <v>1130</v>
      </c>
      <c r="AJ222">
        <v>0.59524549999999998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0.12057831483299125</v>
      </c>
    </row>
    <row r="223" spans="1:43" x14ac:dyDescent="0.35">
      <c r="A223">
        <v>222</v>
      </c>
      <c r="B223">
        <v>11</v>
      </c>
      <c r="C223" t="s">
        <v>20</v>
      </c>
      <c r="D223" s="3">
        <v>53.064</v>
      </c>
      <c r="E223" s="1">
        <v>-10.047000000000001</v>
      </c>
      <c r="F223">
        <v>9.92</v>
      </c>
      <c r="G223" t="s">
        <v>614</v>
      </c>
      <c r="H223" s="23">
        <v>101</v>
      </c>
      <c r="I223">
        <v>31.251049873862002</v>
      </c>
      <c r="J223" s="80">
        <v>2014</v>
      </c>
      <c r="K223" t="s">
        <v>30</v>
      </c>
      <c r="L223">
        <v>250</v>
      </c>
      <c r="M223">
        <v>30.131484459999999</v>
      </c>
      <c r="N223">
        <v>5</v>
      </c>
      <c r="O223" t="s">
        <v>52</v>
      </c>
      <c r="P223">
        <v>89</v>
      </c>
      <c r="Q223" t="s">
        <v>13</v>
      </c>
      <c r="R223" t="s">
        <v>14</v>
      </c>
      <c r="S223" t="s">
        <v>14</v>
      </c>
      <c r="T223" s="79">
        <v>2</v>
      </c>
      <c r="U223" s="79">
        <v>2.5</v>
      </c>
      <c r="V223" s="79">
        <v>2.25</v>
      </c>
      <c r="W223" s="79">
        <v>0.5</v>
      </c>
      <c r="X223">
        <v>1.5753479850000001</v>
      </c>
      <c r="Y223" t="s">
        <v>1102</v>
      </c>
      <c r="Z223" t="s">
        <v>622</v>
      </c>
      <c r="AA223">
        <v>1</v>
      </c>
      <c r="AB223">
        <v>0</v>
      </c>
      <c r="AE223" t="s">
        <v>667</v>
      </c>
      <c r="AF223">
        <v>0</v>
      </c>
      <c r="AG223" t="s">
        <v>671</v>
      </c>
      <c r="AH223" t="s">
        <v>1129</v>
      </c>
      <c r="AI223" t="s">
        <v>1130</v>
      </c>
      <c r="AJ223">
        <v>0.59524549999999998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0.12057831483299125</v>
      </c>
    </row>
    <row r="224" spans="1:43" x14ac:dyDescent="0.35">
      <c r="A224">
        <v>223</v>
      </c>
      <c r="B224">
        <v>11</v>
      </c>
      <c r="C224" t="s">
        <v>20</v>
      </c>
      <c r="D224" s="3">
        <v>53.064</v>
      </c>
      <c r="E224" s="1">
        <v>-10.047000000000001</v>
      </c>
      <c r="F224">
        <v>9.92</v>
      </c>
      <c r="G224" t="s">
        <v>614</v>
      </c>
      <c r="H224" s="23">
        <v>101</v>
      </c>
      <c r="I224">
        <v>31.251049873862002</v>
      </c>
      <c r="J224" s="80">
        <v>2014</v>
      </c>
      <c r="K224" t="s">
        <v>30</v>
      </c>
      <c r="L224">
        <v>250</v>
      </c>
      <c r="M224">
        <v>30.131484459999999</v>
      </c>
      <c r="N224">
        <v>5</v>
      </c>
      <c r="O224" t="s">
        <v>52</v>
      </c>
      <c r="P224">
        <v>89</v>
      </c>
      <c r="Q224" t="s">
        <v>13</v>
      </c>
      <c r="R224" t="s">
        <v>14</v>
      </c>
      <c r="S224" t="s">
        <v>14</v>
      </c>
      <c r="T224" s="79">
        <v>2</v>
      </c>
      <c r="U224" s="79">
        <v>2.5</v>
      </c>
      <c r="V224" s="79">
        <v>2.25</v>
      </c>
      <c r="W224" s="79">
        <v>0.5</v>
      </c>
      <c r="X224">
        <v>1.5753479850000001</v>
      </c>
      <c r="Y224" t="s">
        <v>1102</v>
      </c>
      <c r="Z224" t="s">
        <v>622</v>
      </c>
      <c r="AA224">
        <v>1</v>
      </c>
      <c r="AB224">
        <v>0</v>
      </c>
      <c r="AE224" t="s">
        <v>667</v>
      </c>
      <c r="AF224">
        <v>0</v>
      </c>
      <c r="AG224" t="s">
        <v>671</v>
      </c>
      <c r="AH224" t="s">
        <v>1129</v>
      </c>
      <c r="AI224" t="s">
        <v>1130</v>
      </c>
      <c r="AJ224">
        <v>0.59524549999999998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0.12057831483299125</v>
      </c>
    </row>
    <row r="225" spans="1:43" x14ac:dyDescent="0.35">
      <c r="A225">
        <v>224</v>
      </c>
      <c r="B225">
        <v>11</v>
      </c>
      <c r="C225" t="s">
        <v>20</v>
      </c>
      <c r="D225" s="3">
        <v>53.064</v>
      </c>
      <c r="E225" s="1">
        <v>-10.047000000000001</v>
      </c>
      <c r="F225">
        <v>9.92</v>
      </c>
      <c r="G225" t="s">
        <v>614</v>
      </c>
      <c r="H225" s="23">
        <v>101</v>
      </c>
      <c r="I225">
        <v>31.251049873862002</v>
      </c>
      <c r="J225" s="80">
        <v>2014</v>
      </c>
      <c r="K225" t="s">
        <v>30</v>
      </c>
      <c r="L225">
        <v>250</v>
      </c>
      <c r="M225">
        <v>30.131484459999999</v>
      </c>
      <c r="N225">
        <v>5</v>
      </c>
      <c r="O225" t="s">
        <v>52</v>
      </c>
      <c r="P225">
        <v>89</v>
      </c>
      <c r="Q225" t="s">
        <v>13</v>
      </c>
      <c r="R225" t="s">
        <v>14</v>
      </c>
      <c r="S225" t="s">
        <v>14</v>
      </c>
      <c r="T225" s="79">
        <v>3</v>
      </c>
      <c r="U225" s="79">
        <v>3.5</v>
      </c>
      <c r="V225" s="79">
        <v>3.25</v>
      </c>
      <c r="W225" s="79">
        <v>0.5</v>
      </c>
      <c r="X225">
        <v>1.5753479850000001</v>
      </c>
      <c r="Y225" t="s">
        <v>1102</v>
      </c>
      <c r="Z225" t="s">
        <v>622</v>
      </c>
      <c r="AA225">
        <v>1</v>
      </c>
      <c r="AB225">
        <v>0</v>
      </c>
      <c r="AE225" t="s">
        <v>667</v>
      </c>
      <c r="AF225">
        <v>0</v>
      </c>
      <c r="AG225" t="s">
        <v>671</v>
      </c>
      <c r="AH225" t="s">
        <v>1129</v>
      </c>
      <c r="AI225" t="s">
        <v>1130</v>
      </c>
      <c r="AJ225">
        <v>0.59524549999999998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0.12057831483299125</v>
      </c>
    </row>
    <row r="226" spans="1:43" x14ac:dyDescent="0.35">
      <c r="A226">
        <v>225</v>
      </c>
      <c r="B226">
        <v>11</v>
      </c>
      <c r="C226" t="s">
        <v>20</v>
      </c>
      <c r="D226" s="3">
        <v>53.064</v>
      </c>
      <c r="E226" s="1">
        <v>-10.047000000000001</v>
      </c>
      <c r="F226">
        <v>9.92</v>
      </c>
      <c r="G226" t="s">
        <v>614</v>
      </c>
      <c r="H226" s="23">
        <v>101</v>
      </c>
      <c r="I226">
        <v>31.251049873862002</v>
      </c>
      <c r="J226" s="80">
        <v>2014</v>
      </c>
      <c r="K226" t="s">
        <v>30</v>
      </c>
      <c r="L226">
        <v>250</v>
      </c>
      <c r="M226">
        <v>30.131484459999999</v>
      </c>
      <c r="N226">
        <v>5</v>
      </c>
      <c r="O226" t="s">
        <v>52</v>
      </c>
      <c r="P226">
        <v>89</v>
      </c>
      <c r="Q226" t="s">
        <v>13</v>
      </c>
      <c r="R226" t="s">
        <v>14</v>
      </c>
      <c r="S226" t="s">
        <v>14</v>
      </c>
      <c r="T226" s="79">
        <v>3</v>
      </c>
      <c r="U226" s="79">
        <v>3.5</v>
      </c>
      <c r="V226" s="79">
        <v>3.25</v>
      </c>
      <c r="W226" s="79">
        <v>0.5</v>
      </c>
      <c r="X226">
        <v>1.5753479850000001</v>
      </c>
      <c r="Y226" t="s">
        <v>1102</v>
      </c>
      <c r="Z226" t="s">
        <v>622</v>
      </c>
      <c r="AA226">
        <v>1</v>
      </c>
      <c r="AB226">
        <v>0</v>
      </c>
      <c r="AE226" t="s">
        <v>667</v>
      </c>
      <c r="AF226">
        <v>0</v>
      </c>
      <c r="AG226" t="s">
        <v>671</v>
      </c>
      <c r="AH226" t="s">
        <v>1129</v>
      </c>
      <c r="AI226" t="s">
        <v>1130</v>
      </c>
      <c r="AJ226">
        <v>0.59524549999999998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0.12057831483299125</v>
      </c>
    </row>
    <row r="227" spans="1:43" x14ac:dyDescent="0.35">
      <c r="A227">
        <v>226</v>
      </c>
      <c r="B227">
        <v>11</v>
      </c>
      <c r="C227" t="s">
        <v>20</v>
      </c>
      <c r="D227" s="3">
        <v>53.195999999999998</v>
      </c>
      <c r="E227" s="1">
        <v>-9.5779999999999994</v>
      </c>
      <c r="F227">
        <v>2.59</v>
      </c>
      <c r="G227" t="s">
        <v>614</v>
      </c>
      <c r="H227" s="23">
        <v>46</v>
      </c>
      <c r="I227">
        <v>41.079388774445803</v>
      </c>
      <c r="J227" s="80">
        <v>2014</v>
      </c>
      <c r="K227" t="s">
        <v>30</v>
      </c>
      <c r="L227">
        <v>250</v>
      </c>
      <c r="M227">
        <v>30.131484459999999</v>
      </c>
      <c r="N227">
        <v>5</v>
      </c>
      <c r="O227" t="s">
        <v>52</v>
      </c>
      <c r="P227">
        <v>89</v>
      </c>
      <c r="Q227" t="s">
        <v>13</v>
      </c>
      <c r="R227" t="s">
        <v>14</v>
      </c>
      <c r="S227" t="s">
        <v>14</v>
      </c>
      <c r="T227" s="79">
        <v>1</v>
      </c>
      <c r="U227" s="79">
        <v>1.5</v>
      </c>
      <c r="V227" s="79">
        <v>1.25</v>
      </c>
      <c r="W227" s="79">
        <v>0.5</v>
      </c>
      <c r="X227">
        <v>1.5753479850000001</v>
      </c>
      <c r="Y227" t="s">
        <v>1102</v>
      </c>
      <c r="Z227" t="s">
        <v>622</v>
      </c>
      <c r="AA227">
        <v>1</v>
      </c>
      <c r="AB227">
        <v>0</v>
      </c>
      <c r="AE227" t="s">
        <v>667</v>
      </c>
      <c r="AF227">
        <v>0</v>
      </c>
      <c r="AG227" t="s">
        <v>671</v>
      </c>
      <c r="AH227" t="s">
        <v>1129</v>
      </c>
      <c r="AI227" t="s">
        <v>1130</v>
      </c>
      <c r="AJ227">
        <v>0.59524549999999998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0.12740920622182608</v>
      </c>
    </row>
    <row r="228" spans="1:43" x14ac:dyDescent="0.35">
      <c r="A228">
        <v>227</v>
      </c>
      <c r="B228">
        <v>11</v>
      </c>
      <c r="C228" t="s">
        <v>20</v>
      </c>
      <c r="D228" s="3">
        <v>53.195999999999998</v>
      </c>
      <c r="E228" s="1">
        <v>-9.5779999999999994</v>
      </c>
      <c r="F228">
        <v>2.59</v>
      </c>
      <c r="G228" t="s">
        <v>614</v>
      </c>
      <c r="H228" s="23">
        <v>46</v>
      </c>
      <c r="I228">
        <v>41.079388774445803</v>
      </c>
      <c r="J228" s="80">
        <v>2014</v>
      </c>
      <c r="K228" t="s">
        <v>30</v>
      </c>
      <c r="L228">
        <v>250</v>
      </c>
      <c r="M228">
        <v>30.131484459999999</v>
      </c>
      <c r="N228">
        <v>5</v>
      </c>
      <c r="O228" t="s">
        <v>52</v>
      </c>
      <c r="P228">
        <v>89</v>
      </c>
      <c r="Q228" t="s">
        <v>13</v>
      </c>
      <c r="R228" t="s">
        <v>14</v>
      </c>
      <c r="S228" t="s">
        <v>14</v>
      </c>
      <c r="T228" s="79">
        <v>3</v>
      </c>
      <c r="U228" s="79">
        <v>3.5</v>
      </c>
      <c r="V228" s="79">
        <v>3.25</v>
      </c>
      <c r="W228" s="79">
        <v>0.5</v>
      </c>
      <c r="X228">
        <v>1.5753479850000001</v>
      </c>
      <c r="Y228" t="s">
        <v>1102</v>
      </c>
      <c r="Z228" t="s">
        <v>622</v>
      </c>
      <c r="AA228">
        <v>1</v>
      </c>
      <c r="AB228">
        <v>0</v>
      </c>
      <c r="AE228" t="s">
        <v>667</v>
      </c>
      <c r="AF228">
        <v>0</v>
      </c>
      <c r="AG228" t="s">
        <v>671</v>
      </c>
      <c r="AH228" t="s">
        <v>1129</v>
      </c>
      <c r="AI228" t="s">
        <v>1130</v>
      </c>
      <c r="AJ228">
        <v>0.59524549999999998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0.12740920622182608</v>
      </c>
    </row>
    <row r="229" spans="1:43" x14ac:dyDescent="0.35">
      <c r="A229">
        <v>228</v>
      </c>
      <c r="B229">
        <v>11</v>
      </c>
      <c r="C229" t="s">
        <v>20</v>
      </c>
      <c r="D229" s="3">
        <v>53.195999999999998</v>
      </c>
      <c r="E229" s="1">
        <v>-9.5779999999999994</v>
      </c>
      <c r="F229">
        <v>2.59</v>
      </c>
      <c r="G229" t="s">
        <v>614</v>
      </c>
      <c r="H229" s="23">
        <v>46</v>
      </c>
      <c r="I229">
        <v>41.079388774445803</v>
      </c>
      <c r="J229" s="80">
        <v>2014</v>
      </c>
      <c r="K229" t="s">
        <v>30</v>
      </c>
      <c r="L229">
        <v>250</v>
      </c>
      <c r="M229">
        <v>30.131484459999999</v>
      </c>
      <c r="N229">
        <v>5</v>
      </c>
      <c r="O229" t="s">
        <v>52</v>
      </c>
      <c r="P229">
        <v>89</v>
      </c>
      <c r="Q229" t="s">
        <v>13</v>
      </c>
      <c r="R229" t="s">
        <v>14</v>
      </c>
      <c r="S229" t="s">
        <v>14</v>
      </c>
      <c r="T229" s="79">
        <v>2</v>
      </c>
      <c r="U229" s="79">
        <v>2.5</v>
      </c>
      <c r="V229" s="79">
        <v>2.25</v>
      </c>
      <c r="W229" s="79">
        <v>0.5</v>
      </c>
      <c r="X229">
        <v>1.5753479850000001</v>
      </c>
      <c r="Y229" t="s">
        <v>1102</v>
      </c>
      <c r="Z229" t="s">
        <v>622</v>
      </c>
      <c r="AA229">
        <v>1</v>
      </c>
      <c r="AB229">
        <v>1</v>
      </c>
      <c r="AE229" t="s">
        <v>667</v>
      </c>
      <c r="AF229">
        <v>37.340022631104389</v>
      </c>
      <c r="AG229">
        <v>0.85</v>
      </c>
      <c r="AH229">
        <v>31.739019236438729</v>
      </c>
      <c r="AI229">
        <v>5.6010033946656606</v>
      </c>
      <c r="AJ229">
        <v>0.85</v>
      </c>
      <c r="AK229">
        <v>31.739019236438729</v>
      </c>
      <c r="AL229">
        <v>5.6010033946656606</v>
      </c>
      <c r="AM229">
        <v>1074.5435560656119</v>
      </c>
      <c r="AN229">
        <v>189.62533342334336</v>
      </c>
      <c r="AO229">
        <v>1.6927800258426966</v>
      </c>
      <c r="AP229">
        <v>0.29872588691341712</v>
      </c>
      <c r="AQ229">
        <v>0.12740920622182608</v>
      </c>
    </row>
    <row r="230" spans="1:43" x14ac:dyDescent="0.35">
      <c r="A230">
        <v>229</v>
      </c>
      <c r="B230">
        <v>11</v>
      </c>
      <c r="C230" t="s">
        <v>20</v>
      </c>
      <c r="D230" s="3">
        <v>53.195999999999998</v>
      </c>
      <c r="E230" s="1">
        <v>-9.5779999999999994</v>
      </c>
      <c r="F230">
        <v>2.59</v>
      </c>
      <c r="G230" t="s">
        <v>614</v>
      </c>
      <c r="H230" s="23">
        <v>46</v>
      </c>
      <c r="I230">
        <v>41.079388774445803</v>
      </c>
      <c r="J230" s="80">
        <v>2014</v>
      </c>
      <c r="K230" t="s">
        <v>30</v>
      </c>
      <c r="L230">
        <v>250</v>
      </c>
      <c r="M230">
        <v>30.131484459999999</v>
      </c>
      <c r="N230">
        <v>5</v>
      </c>
      <c r="O230" t="s">
        <v>52</v>
      </c>
      <c r="P230">
        <v>89</v>
      </c>
      <c r="Q230" t="s">
        <v>13</v>
      </c>
      <c r="R230" t="s">
        <v>14</v>
      </c>
      <c r="S230" t="s">
        <v>14</v>
      </c>
      <c r="T230" s="79">
        <v>2</v>
      </c>
      <c r="U230" s="79">
        <v>2.5</v>
      </c>
      <c r="V230" s="79">
        <v>2.25</v>
      </c>
      <c r="W230" s="79">
        <v>0.5</v>
      </c>
      <c r="X230">
        <v>1.5753479850000001</v>
      </c>
      <c r="Y230" t="s">
        <v>1102</v>
      </c>
      <c r="Z230" t="s">
        <v>622</v>
      </c>
      <c r="AA230">
        <v>1</v>
      </c>
      <c r="AB230">
        <v>1</v>
      </c>
      <c r="AE230" t="s">
        <v>667</v>
      </c>
      <c r="AF230">
        <v>37.340022631104389</v>
      </c>
      <c r="AG230">
        <v>0.85</v>
      </c>
      <c r="AH230">
        <v>31.739019236438729</v>
      </c>
      <c r="AI230">
        <v>5.6010033946656606</v>
      </c>
      <c r="AJ230">
        <v>0.85</v>
      </c>
      <c r="AK230">
        <v>31.739019236438729</v>
      </c>
      <c r="AL230">
        <v>5.6010033946656606</v>
      </c>
      <c r="AM230">
        <v>1074.5435560656119</v>
      </c>
      <c r="AN230">
        <v>189.62533342334336</v>
      </c>
      <c r="AO230">
        <v>1.6927800258426966</v>
      </c>
      <c r="AP230">
        <v>0.29872588691341712</v>
      </c>
      <c r="AQ230">
        <v>0.12740920622182608</v>
      </c>
    </row>
    <row r="231" spans="1:43" x14ac:dyDescent="0.35">
      <c r="A231">
        <v>230</v>
      </c>
      <c r="B231">
        <v>11</v>
      </c>
      <c r="C231" t="s">
        <v>20</v>
      </c>
      <c r="D231" s="3">
        <v>53.195999999999998</v>
      </c>
      <c r="E231" s="1">
        <v>-9.5779999999999994</v>
      </c>
      <c r="F231">
        <v>2.59</v>
      </c>
      <c r="G231" t="s">
        <v>614</v>
      </c>
      <c r="H231" s="23">
        <v>46</v>
      </c>
      <c r="I231">
        <v>41.079388774445803</v>
      </c>
      <c r="J231" s="80">
        <v>2014</v>
      </c>
      <c r="K231" t="s">
        <v>30</v>
      </c>
      <c r="L231">
        <v>250</v>
      </c>
      <c r="M231">
        <v>30.131484459999999</v>
      </c>
      <c r="N231">
        <v>5</v>
      </c>
      <c r="O231" t="s">
        <v>52</v>
      </c>
      <c r="P231">
        <v>89</v>
      </c>
      <c r="Q231" t="s">
        <v>13</v>
      </c>
      <c r="R231" t="s">
        <v>14</v>
      </c>
      <c r="S231" t="s">
        <v>14</v>
      </c>
      <c r="T231" s="79">
        <v>3</v>
      </c>
      <c r="U231" s="79">
        <v>3.5</v>
      </c>
      <c r="V231" s="79">
        <v>3.25</v>
      </c>
      <c r="W231" s="79">
        <v>0.5</v>
      </c>
      <c r="X231">
        <v>1.5753479850000001</v>
      </c>
      <c r="Y231" t="s">
        <v>1102</v>
      </c>
      <c r="Z231" t="s">
        <v>622</v>
      </c>
      <c r="AA231">
        <v>1</v>
      </c>
      <c r="AB231">
        <v>1</v>
      </c>
      <c r="AE231" t="s">
        <v>667</v>
      </c>
      <c r="AF231">
        <v>37.340022631104389</v>
      </c>
      <c r="AG231">
        <v>0.85</v>
      </c>
      <c r="AH231">
        <v>31.739019236438729</v>
      </c>
      <c r="AI231">
        <v>5.6010033946656606</v>
      </c>
      <c r="AJ231">
        <v>0.85</v>
      </c>
      <c r="AK231">
        <v>31.739019236438729</v>
      </c>
      <c r="AL231">
        <v>5.6010033946656606</v>
      </c>
      <c r="AM231">
        <v>1074.5435560656119</v>
      </c>
      <c r="AN231">
        <v>189.62533342334336</v>
      </c>
      <c r="AO231">
        <v>1.6927800258426966</v>
      </c>
      <c r="AP231">
        <v>0.29872588691341712</v>
      </c>
      <c r="AQ231">
        <v>0.12740920622182608</v>
      </c>
    </row>
    <row r="232" spans="1:43" x14ac:dyDescent="0.35">
      <c r="A232">
        <v>231</v>
      </c>
      <c r="B232">
        <v>11</v>
      </c>
      <c r="C232" t="s">
        <v>20</v>
      </c>
      <c r="D232" s="3">
        <v>53.195999999999998</v>
      </c>
      <c r="E232" s="1">
        <v>-9.5779999999999994</v>
      </c>
      <c r="F232">
        <v>2.59</v>
      </c>
      <c r="G232" t="s">
        <v>614</v>
      </c>
      <c r="H232" s="23">
        <v>46</v>
      </c>
      <c r="I232">
        <v>41.079388774445803</v>
      </c>
      <c r="J232" s="80">
        <v>2014</v>
      </c>
      <c r="K232" t="s">
        <v>30</v>
      </c>
      <c r="L232">
        <v>250</v>
      </c>
      <c r="M232">
        <v>30.131484459999999</v>
      </c>
      <c r="N232">
        <v>5</v>
      </c>
      <c r="O232" t="s">
        <v>52</v>
      </c>
      <c r="P232">
        <v>89</v>
      </c>
      <c r="Q232" t="s">
        <v>13</v>
      </c>
      <c r="R232" t="s">
        <v>14</v>
      </c>
      <c r="S232" t="s">
        <v>14</v>
      </c>
      <c r="T232" s="79">
        <v>0</v>
      </c>
      <c r="U232" s="79">
        <v>0.5</v>
      </c>
      <c r="V232" s="79">
        <v>0.25</v>
      </c>
      <c r="W232" s="79">
        <v>0.5</v>
      </c>
      <c r="X232">
        <v>1.5753479850000001</v>
      </c>
      <c r="Y232" t="s">
        <v>1102</v>
      </c>
      <c r="Z232" t="s">
        <v>622</v>
      </c>
      <c r="AA232">
        <v>1</v>
      </c>
      <c r="AB232">
        <v>2</v>
      </c>
      <c r="AE232" t="s">
        <v>667</v>
      </c>
      <c r="AF232">
        <v>74.680045262208779</v>
      </c>
      <c r="AG232">
        <v>0.85</v>
      </c>
      <c r="AH232">
        <v>63.478038472877458</v>
      </c>
      <c r="AI232">
        <v>11.202006789331321</v>
      </c>
      <c r="AJ232">
        <v>0.85</v>
      </c>
      <c r="AK232">
        <v>63.478038472877458</v>
      </c>
      <c r="AL232">
        <v>11.202006789331321</v>
      </c>
      <c r="AM232">
        <v>2149.0871121312239</v>
      </c>
      <c r="AN232">
        <v>379.25066684668673</v>
      </c>
      <c r="AO232">
        <v>3.3855600516853932</v>
      </c>
      <c r="AP232">
        <v>0.59745177382683423</v>
      </c>
      <c r="AQ232">
        <v>0.12740920622182608</v>
      </c>
    </row>
    <row r="233" spans="1:43" x14ac:dyDescent="0.35">
      <c r="A233">
        <v>232</v>
      </c>
      <c r="B233">
        <v>11</v>
      </c>
      <c r="C233" t="s">
        <v>20</v>
      </c>
      <c r="D233" s="3">
        <v>53.195999999999998</v>
      </c>
      <c r="E233" s="1">
        <v>-9.5779999999999994</v>
      </c>
      <c r="F233">
        <v>2.59</v>
      </c>
      <c r="G233" t="s">
        <v>614</v>
      </c>
      <c r="H233" s="23">
        <v>46</v>
      </c>
      <c r="I233">
        <v>41.079388774445803</v>
      </c>
      <c r="J233" s="80">
        <v>2014</v>
      </c>
      <c r="K233" t="s">
        <v>30</v>
      </c>
      <c r="L233">
        <v>250</v>
      </c>
      <c r="M233">
        <v>30.131484459999999</v>
      </c>
      <c r="N233">
        <v>5</v>
      </c>
      <c r="O233" t="s">
        <v>52</v>
      </c>
      <c r="P233">
        <v>89</v>
      </c>
      <c r="Q233" t="s">
        <v>13</v>
      </c>
      <c r="R233" t="s">
        <v>14</v>
      </c>
      <c r="S233" t="s">
        <v>14</v>
      </c>
      <c r="T233" s="79">
        <v>1</v>
      </c>
      <c r="U233" s="79">
        <v>1.5</v>
      </c>
      <c r="V233" s="79">
        <v>1.25</v>
      </c>
      <c r="W233" s="79">
        <v>0.5</v>
      </c>
      <c r="X233">
        <v>1.5753479850000001</v>
      </c>
      <c r="Y233" t="s">
        <v>1102</v>
      </c>
      <c r="Z233" t="s">
        <v>622</v>
      </c>
      <c r="AA233">
        <v>1</v>
      </c>
      <c r="AB233">
        <v>2</v>
      </c>
      <c r="AE233" t="s">
        <v>667</v>
      </c>
      <c r="AF233">
        <v>74.680045262208779</v>
      </c>
      <c r="AG233">
        <v>0.85</v>
      </c>
      <c r="AH233">
        <v>63.478038472877458</v>
      </c>
      <c r="AI233">
        <v>11.202006789331321</v>
      </c>
      <c r="AJ233">
        <v>0.85</v>
      </c>
      <c r="AK233">
        <v>63.478038472877458</v>
      </c>
      <c r="AL233">
        <v>11.202006789331321</v>
      </c>
      <c r="AM233">
        <v>2149.0871121312239</v>
      </c>
      <c r="AN233">
        <v>379.25066684668673</v>
      </c>
      <c r="AO233">
        <v>3.3855600516853932</v>
      </c>
      <c r="AP233">
        <v>0.59745177382683423</v>
      </c>
      <c r="AQ233">
        <v>0.12740920622182608</v>
      </c>
    </row>
    <row r="234" spans="1:43" x14ac:dyDescent="0.35">
      <c r="A234">
        <v>233</v>
      </c>
      <c r="B234">
        <v>11</v>
      </c>
      <c r="C234" t="s">
        <v>20</v>
      </c>
      <c r="D234" s="3">
        <v>53.195999999999998</v>
      </c>
      <c r="E234" s="1">
        <v>-9.5779999999999994</v>
      </c>
      <c r="F234">
        <v>2.59</v>
      </c>
      <c r="G234" t="s">
        <v>614</v>
      </c>
      <c r="H234" s="23">
        <v>46</v>
      </c>
      <c r="I234">
        <v>41.079388774445803</v>
      </c>
      <c r="J234" s="80">
        <v>2014</v>
      </c>
      <c r="K234" t="s">
        <v>30</v>
      </c>
      <c r="L234">
        <v>250</v>
      </c>
      <c r="M234">
        <v>30.131484459999999</v>
      </c>
      <c r="N234">
        <v>5</v>
      </c>
      <c r="O234" t="s">
        <v>52</v>
      </c>
      <c r="P234">
        <v>89</v>
      </c>
      <c r="Q234" t="s">
        <v>13</v>
      </c>
      <c r="R234" t="s">
        <v>14</v>
      </c>
      <c r="S234" t="s">
        <v>14</v>
      </c>
      <c r="T234" s="79">
        <v>0</v>
      </c>
      <c r="U234" s="79">
        <v>0.5</v>
      </c>
      <c r="V234" s="79">
        <v>0.25</v>
      </c>
      <c r="W234" s="79">
        <v>0.5</v>
      </c>
      <c r="X234">
        <v>1.5753479850000001</v>
      </c>
      <c r="Y234" t="s">
        <v>1102</v>
      </c>
      <c r="Z234" t="s">
        <v>622</v>
      </c>
      <c r="AA234">
        <v>1</v>
      </c>
      <c r="AB234">
        <v>5</v>
      </c>
      <c r="AE234" t="s">
        <v>667</v>
      </c>
      <c r="AF234">
        <v>186.70011315552196</v>
      </c>
      <c r="AG234">
        <v>0.85</v>
      </c>
      <c r="AH234">
        <v>158.69509618219365</v>
      </c>
      <c r="AI234">
        <v>28.00501697332831</v>
      </c>
      <c r="AJ234">
        <v>0.85</v>
      </c>
      <c r="AK234">
        <v>158.69509618219365</v>
      </c>
      <c r="AL234">
        <v>28.00501697332831</v>
      </c>
      <c r="AM234">
        <v>5372.7177803280601</v>
      </c>
      <c r="AN234">
        <v>948.12666711671693</v>
      </c>
      <c r="AO234">
        <v>8.4639001292134832</v>
      </c>
      <c r="AP234">
        <v>1.4936294345670857</v>
      </c>
      <c r="AQ234">
        <v>0.12740920622182608</v>
      </c>
    </row>
    <row r="235" spans="1:43" x14ac:dyDescent="0.35">
      <c r="A235">
        <v>234</v>
      </c>
      <c r="B235">
        <v>12</v>
      </c>
      <c r="C235" t="s">
        <v>25</v>
      </c>
      <c r="D235" s="3">
        <v>37.222000000000001</v>
      </c>
      <c r="E235" s="1">
        <v>9.9169999999999998</v>
      </c>
      <c r="F235">
        <v>0.36</v>
      </c>
      <c r="G235" t="s">
        <v>48</v>
      </c>
      <c r="H235">
        <v>0</v>
      </c>
      <c r="I235">
        <v>338.27849650061199</v>
      </c>
      <c r="J235" s="80">
        <v>2016</v>
      </c>
      <c r="K235" t="s">
        <v>11</v>
      </c>
      <c r="L235">
        <v>300</v>
      </c>
      <c r="M235">
        <v>36.542166029999997</v>
      </c>
      <c r="N235">
        <v>5</v>
      </c>
      <c r="O235" t="s">
        <v>12</v>
      </c>
      <c r="P235">
        <v>89</v>
      </c>
      <c r="Q235" t="s">
        <v>13</v>
      </c>
      <c r="R235" t="s">
        <v>16</v>
      </c>
      <c r="S235" t="s">
        <v>14</v>
      </c>
      <c r="T235" s="79">
        <v>0</v>
      </c>
      <c r="U235" s="79">
        <v>3</v>
      </c>
      <c r="V235" s="79">
        <v>1.5</v>
      </c>
      <c r="W235" s="79">
        <v>3</v>
      </c>
      <c r="X235">
        <v>1.3241679239999999</v>
      </c>
      <c r="Y235" t="s">
        <v>1103</v>
      </c>
      <c r="Z235" t="s">
        <v>622</v>
      </c>
      <c r="AA235">
        <v>3</v>
      </c>
      <c r="AB235">
        <v>3.6219999999999999</v>
      </c>
      <c r="AC235">
        <v>0.84499999999999997</v>
      </c>
      <c r="AD235" t="s">
        <v>519</v>
      </c>
      <c r="AE235" t="s">
        <v>524</v>
      </c>
      <c r="AF235">
        <v>3622</v>
      </c>
      <c r="AG235">
        <v>0.91</v>
      </c>
      <c r="AH235">
        <v>3296.02</v>
      </c>
      <c r="AI235">
        <v>325.98</v>
      </c>
      <c r="AJ235">
        <v>0.91</v>
      </c>
      <c r="AK235">
        <v>3296.02</v>
      </c>
      <c r="AL235">
        <v>325.98</v>
      </c>
      <c r="AM235">
        <v>135330.01132382089</v>
      </c>
      <c r="AN235">
        <v>13384.286834224042</v>
      </c>
      <c r="AO235">
        <v>179.19966014956037</v>
      </c>
      <c r="AP235">
        <v>17.72304331149498</v>
      </c>
      <c r="AQ235">
        <v>0.13341858489683281</v>
      </c>
    </row>
    <row r="236" spans="1:43" x14ac:dyDescent="0.35">
      <c r="A236">
        <v>235</v>
      </c>
      <c r="B236">
        <v>12</v>
      </c>
      <c r="C236" t="s">
        <v>25</v>
      </c>
      <c r="D236" s="3">
        <v>37.226999999999997</v>
      </c>
      <c r="E236" s="1">
        <v>9.8160000000000007</v>
      </c>
      <c r="F236">
        <v>0.31</v>
      </c>
      <c r="G236" t="s">
        <v>48</v>
      </c>
      <c r="H236">
        <v>0</v>
      </c>
      <c r="I236">
        <v>332.22035154264597</v>
      </c>
      <c r="J236" s="80">
        <v>2016</v>
      </c>
      <c r="K236" t="s">
        <v>11</v>
      </c>
      <c r="L236">
        <v>300</v>
      </c>
      <c r="M236">
        <v>36.542166029999997</v>
      </c>
      <c r="N236">
        <v>5</v>
      </c>
      <c r="O236" t="s">
        <v>12</v>
      </c>
      <c r="P236">
        <v>89</v>
      </c>
      <c r="Q236" t="s">
        <v>13</v>
      </c>
      <c r="R236" t="s">
        <v>16</v>
      </c>
      <c r="S236" t="s">
        <v>14</v>
      </c>
      <c r="T236" s="79">
        <v>0</v>
      </c>
      <c r="U236" s="79">
        <v>3</v>
      </c>
      <c r="V236" s="79">
        <v>1.5</v>
      </c>
      <c r="W236" s="79">
        <v>3</v>
      </c>
      <c r="X236">
        <v>1.3241679239999999</v>
      </c>
      <c r="Y236" t="s">
        <v>1103</v>
      </c>
      <c r="Z236" t="s">
        <v>622</v>
      </c>
      <c r="AA236">
        <v>3</v>
      </c>
      <c r="AB236">
        <v>3.4</v>
      </c>
      <c r="AC236">
        <v>0.2</v>
      </c>
      <c r="AD236" t="s">
        <v>519</v>
      </c>
      <c r="AE236" t="s">
        <v>524</v>
      </c>
      <c r="AF236">
        <v>3400</v>
      </c>
      <c r="AG236">
        <v>0.82350000000000001</v>
      </c>
      <c r="AH236">
        <v>2799.9</v>
      </c>
      <c r="AI236">
        <v>600.09999999999991</v>
      </c>
      <c r="AJ236">
        <v>0.82350000000000001</v>
      </c>
      <c r="AK236">
        <v>2799.9</v>
      </c>
      <c r="AL236">
        <v>600.09999999999991</v>
      </c>
      <c r="AM236">
        <v>114960.01198583932</v>
      </c>
      <c r="AN236">
        <v>24639.273971464037</v>
      </c>
      <c r="AO236">
        <v>152.22636041430397</v>
      </c>
      <c r="AP236">
        <v>32.626536263660768</v>
      </c>
      <c r="AQ236">
        <v>0.13341858489683281</v>
      </c>
    </row>
    <row r="237" spans="1:43" x14ac:dyDescent="0.35">
      <c r="A237">
        <v>236</v>
      </c>
      <c r="B237">
        <v>12</v>
      </c>
      <c r="C237" t="s">
        <v>25</v>
      </c>
      <c r="D237" s="3">
        <v>37.228000000000002</v>
      </c>
      <c r="E237" s="1">
        <v>9.86</v>
      </c>
      <c r="F237">
        <v>0.36</v>
      </c>
      <c r="G237" t="s">
        <v>48</v>
      </c>
      <c r="H237">
        <v>0</v>
      </c>
      <c r="I237">
        <v>335.035239957199</v>
      </c>
      <c r="J237" s="80">
        <v>2016</v>
      </c>
      <c r="K237" t="s">
        <v>11</v>
      </c>
      <c r="L237">
        <v>300</v>
      </c>
      <c r="M237">
        <v>36.542166029999997</v>
      </c>
      <c r="N237">
        <v>5</v>
      </c>
      <c r="O237" t="s">
        <v>12</v>
      </c>
      <c r="P237">
        <v>89</v>
      </c>
      <c r="Q237" t="s">
        <v>13</v>
      </c>
      <c r="R237" t="s">
        <v>16</v>
      </c>
      <c r="S237" t="s">
        <v>14</v>
      </c>
      <c r="T237" s="79">
        <v>0</v>
      </c>
      <c r="U237" s="79">
        <v>3</v>
      </c>
      <c r="V237" s="79">
        <v>1.5</v>
      </c>
      <c r="W237" s="79">
        <v>3</v>
      </c>
      <c r="X237">
        <v>1.3241679239999999</v>
      </c>
      <c r="Y237" t="s">
        <v>1103</v>
      </c>
      <c r="Z237" t="s">
        <v>622</v>
      </c>
      <c r="AA237">
        <v>3</v>
      </c>
      <c r="AB237">
        <v>18</v>
      </c>
      <c r="AC237">
        <v>2</v>
      </c>
      <c r="AD237" t="s">
        <v>519</v>
      </c>
      <c r="AE237" t="s">
        <v>524</v>
      </c>
      <c r="AF237">
        <v>18000</v>
      </c>
      <c r="AG237">
        <v>0.88800000000000001</v>
      </c>
      <c r="AH237">
        <v>15984</v>
      </c>
      <c r="AI237">
        <v>2016</v>
      </c>
      <c r="AJ237">
        <v>0.88800000000000001</v>
      </c>
      <c r="AK237">
        <v>15984</v>
      </c>
      <c r="AL237">
        <v>2016</v>
      </c>
      <c r="AM237">
        <v>656280.87845339312</v>
      </c>
      <c r="AN237">
        <v>82774.164849977518</v>
      </c>
      <c r="AO237">
        <v>869.02608838252593</v>
      </c>
      <c r="AP237">
        <v>109.6068940302285</v>
      </c>
      <c r="AQ237">
        <v>0.13341858489683281</v>
      </c>
    </row>
    <row r="238" spans="1:43" x14ac:dyDescent="0.35">
      <c r="A238">
        <v>237</v>
      </c>
      <c r="B238">
        <v>12</v>
      </c>
      <c r="C238" t="s">
        <v>25</v>
      </c>
      <c r="D238" s="3">
        <v>37.26</v>
      </c>
      <c r="E238" s="1">
        <v>9.8650000000000002</v>
      </c>
      <c r="F238">
        <v>0.27</v>
      </c>
      <c r="G238" t="s">
        <v>48</v>
      </c>
      <c r="H238">
        <v>0</v>
      </c>
      <c r="I238">
        <v>346.61230321529001</v>
      </c>
      <c r="J238" s="80">
        <v>2016</v>
      </c>
      <c r="K238" t="s">
        <v>11</v>
      </c>
      <c r="L238">
        <v>300</v>
      </c>
      <c r="M238">
        <v>36.542166029999997</v>
      </c>
      <c r="N238">
        <v>5</v>
      </c>
      <c r="O238" t="s">
        <v>12</v>
      </c>
      <c r="P238">
        <v>89</v>
      </c>
      <c r="Q238" t="s">
        <v>13</v>
      </c>
      <c r="R238" t="s">
        <v>16</v>
      </c>
      <c r="S238" t="s">
        <v>14</v>
      </c>
      <c r="T238" s="79">
        <v>0</v>
      </c>
      <c r="U238" s="79">
        <v>3</v>
      </c>
      <c r="V238" s="79">
        <v>1.5</v>
      </c>
      <c r="W238" s="79">
        <v>3</v>
      </c>
      <c r="X238">
        <v>1.3241679239999999</v>
      </c>
      <c r="Y238" t="s">
        <v>1103</v>
      </c>
      <c r="Z238" t="s">
        <v>622</v>
      </c>
      <c r="AA238">
        <v>3</v>
      </c>
      <c r="AB238">
        <v>3.05</v>
      </c>
      <c r="AC238">
        <v>0.41899999999999998</v>
      </c>
      <c r="AD238" t="s">
        <v>519</v>
      </c>
      <c r="AE238" t="s">
        <v>524</v>
      </c>
      <c r="AF238">
        <v>3050</v>
      </c>
      <c r="AG238">
        <v>0.21049999999999999</v>
      </c>
      <c r="AH238">
        <v>642.02499999999998</v>
      </c>
      <c r="AI238">
        <v>2407.9749999999999</v>
      </c>
      <c r="AJ238">
        <v>0.21049999999999999</v>
      </c>
      <c r="AK238">
        <v>642.02499999999998</v>
      </c>
      <c r="AL238">
        <v>2407.9749999999999</v>
      </c>
      <c r="AM238">
        <v>26360.656343158145</v>
      </c>
      <c r="AN238">
        <v>98868.114883246351</v>
      </c>
      <c r="AO238">
        <v>34.905935585197149</v>
      </c>
      <c r="AP238">
        <v>130.91798643474181</v>
      </c>
      <c r="AQ238">
        <v>0.13341858489683281</v>
      </c>
    </row>
    <row r="239" spans="1:43" x14ac:dyDescent="0.35">
      <c r="A239">
        <v>238</v>
      </c>
      <c r="B239">
        <v>13</v>
      </c>
      <c r="C239" t="s">
        <v>9</v>
      </c>
      <c r="D239" s="3">
        <v>30.959</v>
      </c>
      <c r="E239" s="1">
        <v>122.113</v>
      </c>
      <c r="F239">
        <v>9.0299999999999994</v>
      </c>
      <c r="G239" t="s">
        <v>45</v>
      </c>
      <c r="H239" s="23">
        <v>4</v>
      </c>
      <c r="I239">
        <v>3497.4142954378499</v>
      </c>
      <c r="J239" s="80">
        <v>2015</v>
      </c>
      <c r="K239" t="s">
        <v>11</v>
      </c>
      <c r="L239">
        <v>47</v>
      </c>
      <c r="M239">
        <v>5.1413779750000002</v>
      </c>
      <c r="N239">
        <v>5</v>
      </c>
      <c r="O239" t="s">
        <v>12</v>
      </c>
      <c r="P239">
        <v>89</v>
      </c>
      <c r="Q239" t="s">
        <v>13</v>
      </c>
      <c r="R239" t="s">
        <v>14</v>
      </c>
      <c r="S239" t="s">
        <v>14</v>
      </c>
      <c r="T239" s="79">
        <v>5</v>
      </c>
      <c r="U239" s="79">
        <v>10</v>
      </c>
      <c r="V239" s="79">
        <v>7.5</v>
      </c>
      <c r="W239" s="79">
        <v>5</v>
      </c>
      <c r="X239">
        <v>0.61037440930769205</v>
      </c>
      <c r="Y239" t="s">
        <v>812</v>
      </c>
      <c r="Z239" t="s">
        <v>619</v>
      </c>
      <c r="AA239">
        <v>12</v>
      </c>
      <c r="AB239">
        <v>8.1999999999999993</v>
      </c>
      <c r="AC239">
        <v>3.4</v>
      </c>
      <c r="AD239" t="s">
        <v>519</v>
      </c>
      <c r="AE239" t="s">
        <v>568</v>
      </c>
      <c r="AF239">
        <v>82</v>
      </c>
      <c r="AG239">
        <v>0.93</v>
      </c>
      <c r="AH239">
        <v>76.260000000000005</v>
      </c>
      <c r="AI239">
        <v>5.7399999999999949</v>
      </c>
      <c r="AJ239">
        <v>0.93</v>
      </c>
      <c r="AK239">
        <v>76.260000000000005</v>
      </c>
      <c r="AL239">
        <v>5.7399999999999949</v>
      </c>
      <c r="AM239">
        <v>440.54099367808988</v>
      </c>
      <c r="AN239">
        <v>33.158999524157274</v>
      </c>
      <c r="AO239">
        <v>0.26889494879208781</v>
      </c>
      <c r="AP239">
        <v>2.023940474779154E-2</v>
      </c>
      <c r="AQ239">
        <v>0.13288496611575845</v>
      </c>
    </row>
    <row r="240" spans="1:43" x14ac:dyDescent="0.35">
      <c r="A240">
        <v>239</v>
      </c>
      <c r="B240">
        <v>13</v>
      </c>
      <c r="C240" t="s">
        <v>9</v>
      </c>
      <c r="D240" s="3">
        <v>31.402999999999999</v>
      </c>
      <c r="E240" s="1">
        <v>121.56100000000001</v>
      </c>
      <c r="F240">
        <v>1.98</v>
      </c>
      <c r="G240" t="s">
        <v>45</v>
      </c>
      <c r="H240" s="23">
        <v>14</v>
      </c>
      <c r="I240">
        <v>2420.6621274291501</v>
      </c>
      <c r="J240" s="80">
        <v>2015</v>
      </c>
      <c r="K240" t="s">
        <v>11</v>
      </c>
      <c r="L240">
        <v>47</v>
      </c>
      <c r="M240">
        <v>5.1413779750000002</v>
      </c>
      <c r="N240">
        <v>5</v>
      </c>
      <c r="O240" t="s">
        <v>12</v>
      </c>
      <c r="P240">
        <v>89</v>
      </c>
      <c r="Q240" t="s">
        <v>13</v>
      </c>
      <c r="R240" t="s">
        <v>14</v>
      </c>
      <c r="S240" t="s">
        <v>14</v>
      </c>
      <c r="T240" s="79">
        <v>5</v>
      </c>
      <c r="U240" s="79">
        <v>10</v>
      </c>
      <c r="V240" s="79">
        <v>7.5</v>
      </c>
      <c r="W240" s="79">
        <v>5</v>
      </c>
      <c r="X240">
        <v>0.61037440930769205</v>
      </c>
      <c r="Y240" t="s">
        <v>812</v>
      </c>
      <c r="Z240" t="s">
        <v>619</v>
      </c>
      <c r="AA240">
        <v>36</v>
      </c>
      <c r="AB240">
        <v>16.899999999999999</v>
      </c>
      <c r="AC240">
        <v>7.9</v>
      </c>
      <c r="AD240" t="s">
        <v>519</v>
      </c>
      <c r="AE240" t="s">
        <v>568</v>
      </c>
      <c r="AF240">
        <v>169</v>
      </c>
      <c r="AG240">
        <v>0.93</v>
      </c>
      <c r="AH240">
        <v>157.17000000000002</v>
      </c>
      <c r="AI240">
        <v>11.829999999999984</v>
      </c>
      <c r="AJ240">
        <v>0.93</v>
      </c>
      <c r="AK240">
        <v>157.17000000000002</v>
      </c>
      <c r="AL240">
        <v>11.829999999999984</v>
      </c>
      <c r="AM240">
        <v>907.94424306825863</v>
      </c>
      <c r="AN240">
        <v>68.339889263202153</v>
      </c>
      <c r="AO240">
        <v>0.55418593104710789</v>
      </c>
      <c r="AP240">
        <v>4.1712919541180102E-2</v>
      </c>
      <c r="AQ240">
        <v>0.13156023785613885</v>
      </c>
    </row>
    <row r="241" spans="1:43" x14ac:dyDescent="0.35">
      <c r="A241">
        <v>240</v>
      </c>
      <c r="B241">
        <v>13</v>
      </c>
      <c r="C241" t="s">
        <v>43</v>
      </c>
      <c r="D241" s="3">
        <v>31.423999999999999</v>
      </c>
      <c r="E241" s="1">
        <v>122.34</v>
      </c>
      <c r="F241">
        <v>22.28</v>
      </c>
      <c r="G241" t="s">
        <v>45</v>
      </c>
      <c r="H241" s="23">
        <v>12</v>
      </c>
      <c r="I241">
        <v>3730.2580848023299</v>
      </c>
      <c r="J241" s="80">
        <v>2015</v>
      </c>
      <c r="K241" t="s">
        <v>11</v>
      </c>
      <c r="L241">
        <v>47</v>
      </c>
      <c r="M241">
        <v>5.1413779750000002</v>
      </c>
      <c r="N241">
        <v>5</v>
      </c>
      <c r="O241" t="s">
        <v>12</v>
      </c>
      <c r="P241">
        <v>89</v>
      </c>
      <c r="Q241" t="s">
        <v>13</v>
      </c>
      <c r="R241" t="s">
        <v>14</v>
      </c>
      <c r="S241" t="s">
        <v>14</v>
      </c>
      <c r="T241" s="79">
        <v>5</v>
      </c>
      <c r="U241" s="79">
        <v>10</v>
      </c>
      <c r="V241" s="79">
        <v>7.5</v>
      </c>
      <c r="W241" s="79">
        <v>5</v>
      </c>
      <c r="X241">
        <v>0.61037440930769205</v>
      </c>
      <c r="Y241" t="s">
        <v>812</v>
      </c>
      <c r="Z241" t="s">
        <v>619</v>
      </c>
      <c r="AA241">
        <v>78</v>
      </c>
      <c r="AB241">
        <v>11.8</v>
      </c>
      <c r="AC241">
        <v>6.8</v>
      </c>
      <c r="AD241" t="s">
        <v>519</v>
      </c>
      <c r="AE241" t="s">
        <v>568</v>
      </c>
      <c r="AF241">
        <v>118</v>
      </c>
      <c r="AG241">
        <v>0.93</v>
      </c>
      <c r="AH241">
        <v>109.74000000000001</v>
      </c>
      <c r="AI241">
        <v>8.2599999999999909</v>
      </c>
      <c r="AJ241">
        <v>0.93</v>
      </c>
      <c r="AK241">
        <v>109.74000000000001</v>
      </c>
      <c r="AL241">
        <v>8.2599999999999909</v>
      </c>
      <c r="AM241">
        <v>633.94923480505622</v>
      </c>
      <c r="AN241">
        <v>47.716609071348266</v>
      </c>
      <c r="AO241">
        <v>0.38694638972519957</v>
      </c>
      <c r="AP241">
        <v>2.9124997076090259E-2</v>
      </c>
      <c r="AQ241">
        <v>0.1318241227762269</v>
      </c>
    </row>
    <row r="242" spans="1:43" x14ac:dyDescent="0.35">
      <c r="A242">
        <v>241</v>
      </c>
      <c r="B242">
        <v>13</v>
      </c>
      <c r="C242" t="s">
        <v>9</v>
      </c>
      <c r="D242" s="3">
        <v>31.72</v>
      </c>
      <c r="E242" s="1">
        <v>121.623</v>
      </c>
      <c r="F242">
        <v>1.45</v>
      </c>
      <c r="G242" t="s">
        <v>45</v>
      </c>
      <c r="H242" s="23">
        <v>2</v>
      </c>
      <c r="I242">
        <v>2337.9545974621301</v>
      </c>
      <c r="J242" s="80">
        <v>2015</v>
      </c>
      <c r="K242" t="s">
        <v>11</v>
      </c>
      <c r="L242">
        <v>47</v>
      </c>
      <c r="M242">
        <v>5.1413779750000002</v>
      </c>
      <c r="N242">
        <v>5</v>
      </c>
      <c r="O242" t="s">
        <v>12</v>
      </c>
      <c r="P242">
        <v>89</v>
      </c>
      <c r="Q242" t="s">
        <v>13</v>
      </c>
      <c r="R242" t="s">
        <v>14</v>
      </c>
      <c r="S242" t="s">
        <v>14</v>
      </c>
      <c r="T242" s="79">
        <v>5</v>
      </c>
      <c r="U242" s="79">
        <v>10</v>
      </c>
      <c r="V242" s="79">
        <v>7.5</v>
      </c>
      <c r="W242" s="79">
        <v>5</v>
      </c>
      <c r="X242">
        <v>0.61037440930769205</v>
      </c>
      <c r="Y242" t="s">
        <v>812</v>
      </c>
      <c r="Z242" t="s">
        <v>619</v>
      </c>
      <c r="AA242">
        <v>33</v>
      </c>
      <c r="AB242">
        <v>8.9</v>
      </c>
      <c r="AC242">
        <v>2.9</v>
      </c>
      <c r="AD242" t="s">
        <v>519</v>
      </c>
      <c r="AE242" t="s">
        <v>568</v>
      </c>
      <c r="AF242">
        <v>89</v>
      </c>
      <c r="AG242">
        <v>0.93</v>
      </c>
      <c r="AH242">
        <v>82.77000000000001</v>
      </c>
      <c r="AI242">
        <v>6.2299999999999898</v>
      </c>
      <c r="AJ242">
        <v>0.93</v>
      </c>
      <c r="AK242">
        <v>82.77000000000001</v>
      </c>
      <c r="AL242">
        <v>6.2299999999999898</v>
      </c>
      <c r="AM242">
        <v>478.14815167500012</v>
      </c>
      <c r="AN242">
        <v>35.98964582499994</v>
      </c>
      <c r="AO242">
        <v>0.29184939564019297</v>
      </c>
      <c r="AP242">
        <v>2.196715881162738E-2</v>
      </c>
      <c r="AQ242">
        <v>0.13315150818983643</v>
      </c>
    </row>
    <row r="243" spans="1:43" x14ac:dyDescent="0.35">
      <c r="A243">
        <v>242</v>
      </c>
      <c r="B243">
        <v>14</v>
      </c>
      <c r="C243" t="s">
        <v>20</v>
      </c>
      <c r="D243" s="3">
        <v>43.872999999999998</v>
      </c>
      <c r="E243" s="1">
        <v>15.183</v>
      </c>
      <c r="F243">
        <v>0.15</v>
      </c>
      <c r="G243" t="s">
        <v>614</v>
      </c>
      <c r="H243">
        <v>9</v>
      </c>
      <c r="I243">
        <v>35.298635242805297</v>
      </c>
      <c r="J243" s="80">
        <v>2015</v>
      </c>
      <c r="K243" t="s">
        <v>11</v>
      </c>
      <c r="L243">
        <v>63</v>
      </c>
      <c r="M243">
        <v>7.0097463050000002</v>
      </c>
      <c r="N243">
        <v>5</v>
      </c>
      <c r="O243" t="s">
        <v>12</v>
      </c>
      <c r="P243">
        <v>89</v>
      </c>
      <c r="Q243" t="s">
        <v>31</v>
      </c>
      <c r="R243" t="s">
        <v>16</v>
      </c>
      <c r="S243" t="s">
        <v>14</v>
      </c>
      <c r="T243" s="79">
        <v>0</v>
      </c>
      <c r="W243" s="79">
        <v>9</v>
      </c>
      <c r="X243">
        <v>0.88629531800000005</v>
      </c>
      <c r="Y243" t="s">
        <v>1100</v>
      </c>
      <c r="Z243" t="s">
        <v>622</v>
      </c>
      <c r="AA243">
        <v>3</v>
      </c>
      <c r="AB243">
        <v>137.69999999999999</v>
      </c>
      <c r="AC243">
        <v>73</v>
      </c>
      <c r="AD243" t="s">
        <v>519</v>
      </c>
      <c r="AE243" t="s">
        <v>532</v>
      </c>
      <c r="AF243">
        <v>137.69999999999999</v>
      </c>
      <c r="AG243">
        <v>0.90069999999999995</v>
      </c>
      <c r="AH243">
        <v>124.02638999999998</v>
      </c>
      <c r="AI243">
        <v>13.673610000000011</v>
      </c>
      <c r="AJ243">
        <v>0.90069999999999995</v>
      </c>
      <c r="AK243">
        <v>124.02638999999998</v>
      </c>
      <c r="AL243">
        <v>13.673610000000011</v>
      </c>
      <c r="AM243">
        <v>976.8466618258301</v>
      </c>
      <c r="AN243">
        <v>107.69498558821475</v>
      </c>
      <c r="AO243">
        <v>0.86577462278016259</v>
      </c>
      <c r="AP243">
        <v>9.5449561498912219E-2</v>
      </c>
      <c r="AQ243">
        <v>0.13222094293149678</v>
      </c>
    </row>
    <row r="244" spans="1:43" x14ac:dyDescent="0.35">
      <c r="A244">
        <v>243</v>
      </c>
      <c r="B244">
        <v>14</v>
      </c>
      <c r="C244" t="s">
        <v>20</v>
      </c>
      <c r="D244" s="3">
        <v>43.875999999999998</v>
      </c>
      <c r="E244" s="1">
        <v>15.221</v>
      </c>
      <c r="F244">
        <v>0.08</v>
      </c>
      <c r="G244" t="s">
        <v>614</v>
      </c>
      <c r="H244">
        <v>9</v>
      </c>
      <c r="I244">
        <v>34.398061953798297</v>
      </c>
      <c r="J244" s="80">
        <v>2015</v>
      </c>
      <c r="K244" t="s">
        <v>11</v>
      </c>
      <c r="L244">
        <v>63</v>
      </c>
      <c r="M244">
        <v>7.0097463050000002</v>
      </c>
      <c r="N244">
        <v>5</v>
      </c>
      <c r="O244" t="s">
        <v>12</v>
      </c>
      <c r="P244">
        <v>89</v>
      </c>
      <c r="Q244" t="s">
        <v>31</v>
      </c>
      <c r="R244" t="s">
        <v>16</v>
      </c>
      <c r="S244" t="s">
        <v>14</v>
      </c>
      <c r="T244" s="79">
        <v>0</v>
      </c>
      <c r="W244" s="79">
        <v>9</v>
      </c>
      <c r="X244">
        <v>0.88629531800000005</v>
      </c>
      <c r="Y244" t="s">
        <v>1100</v>
      </c>
      <c r="Z244" t="s">
        <v>622</v>
      </c>
      <c r="AA244">
        <v>3</v>
      </c>
      <c r="AB244">
        <v>42.6</v>
      </c>
      <c r="AC244">
        <v>36.200000000000003</v>
      </c>
      <c r="AD244" t="s">
        <v>519</v>
      </c>
      <c r="AE244" t="s">
        <v>532</v>
      </c>
      <c r="AF244">
        <v>42.6</v>
      </c>
      <c r="AG244">
        <v>0.90069999999999995</v>
      </c>
      <c r="AH244">
        <v>38.369819999999997</v>
      </c>
      <c r="AI244">
        <v>4.2301800000000043</v>
      </c>
      <c r="AJ244">
        <v>0.90069999999999995</v>
      </c>
      <c r="AK244">
        <v>38.369819999999997</v>
      </c>
      <c r="AL244">
        <v>4.2301800000000043</v>
      </c>
      <c r="AM244">
        <v>302.20528535788213</v>
      </c>
      <c r="AN244">
        <v>33.317402948859474</v>
      </c>
      <c r="AO244">
        <v>0.26784312948754491</v>
      </c>
      <c r="AP244">
        <v>2.9529058241493548E-2</v>
      </c>
      <c r="AQ244">
        <v>0.13222094293149678</v>
      </c>
    </row>
    <row r="245" spans="1:43" x14ac:dyDescent="0.35">
      <c r="A245">
        <v>244</v>
      </c>
      <c r="B245">
        <v>14</v>
      </c>
      <c r="C245" t="s">
        <v>20</v>
      </c>
      <c r="D245" s="3">
        <v>43.881</v>
      </c>
      <c r="E245" s="1">
        <v>15.17</v>
      </c>
      <c r="F245">
        <v>0.13</v>
      </c>
      <c r="G245" t="s">
        <v>614</v>
      </c>
      <c r="H245">
        <v>9</v>
      </c>
      <c r="I245">
        <v>35.431346319388403</v>
      </c>
      <c r="J245" s="80">
        <v>2015</v>
      </c>
      <c r="K245" t="s">
        <v>11</v>
      </c>
      <c r="L245">
        <v>63</v>
      </c>
      <c r="M245">
        <v>7.0097463050000002</v>
      </c>
      <c r="N245">
        <v>5</v>
      </c>
      <c r="O245" t="s">
        <v>12</v>
      </c>
      <c r="P245">
        <v>89</v>
      </c>
      <c r="Q245" t="s">
        <v>31</v>
      </c>
      <c r="R245" t="s">
        <v>16</v>
      </c>
      <c r="S245" t="s">
        <v>14</v>
      </c>
      <c r="T245" s="79">
        <v>0</v>
      </c>
      <c r="W245" s="79">
        <v>9</v>
      </c>
      <c r="X245">
        <v>0.88629531800000005</v>
      </c>
      <c r="Y245" t="s">
        <v>1100</v>
      </c>
      <c r="Z245" t="s">
        <v>622</v>
      </c>
      <c r="AA245">
        <v>3</v>
      </c>
      <c r="AB245">
        <v>296.5</v>
      </c>
      <c r="AC245">
        <v>143.69999999999999</v>
      </c>
      <c r="AD245" t="s">
        <v>519</v>
      </c>
      <c r="AE245" t="s">
        <v>532</v>
      </c>
      <c r="AF245">
        <v>296.5</v>
      </c>
      <c r="AG245">
        <v>0.90069999999999995</v>
      </c>
      <c r="AH245">
        <v>267.05754999999999</v>
      </c>
      <c r="AI245">
        <v>29.442450000000008</v>
      </c>
      <c r="AJ245">
        <v>0.90069999999999995</v>
      </c>
      <c r="AK245">
        <v>267.05754999999999</v>
      </c>
      <c r="AL245">
        <v>29.442450000000008</v>
      </c>
      <c r="AM245">
        <v>2103.377162173992</v>
      </c>
      <c r="AN245">
        <v>231.89225291870486</v>
      </c>
      <c r="AO245">
        <v>1.8642133308229361</v>
      </c>
      <c r="AP245">
        <v>0.20552501804231996</v>
      </c>
      <c r="AQ245">
        <v>0.13222094293149678</v>
      </c>
    </row>
    <row r="246" spans="1:43" x14ac:dyDescent="0.35">
      <c r="A246">
        <v>245</v>
      </c>
      <c r="B246">
        <v>14</v>
      </c>
      <c r="C246" t="s">
        <v>20</v>
      </c>
      <c r="D246" s="3">
        <v>43.887999999999998</v>
      </c>
      <c r="E246" s="1">
        <v>15.212999999999999</v>
      </c>
      <c r="F246">
        <v>0.17</v>
      </c>
      <c r="G246" t="s">
        <v>614</v>
      </c>
      <c r="H246">
        <v>9</v>
      </c>
      <c r="I246">
        <v>34.282457218120697</v>
      </c>
      <c r="J246" s="80">
        <v>2015</v>
      </c>
      <c r="K246" t="s">
        <v>11</v>
      </c>
      <c r="L246">
        <v>63</v>
      </c>
      <c r="M246">
        <v>7.0097463050000002</v>
      </c>
      <c r="N246">
        <v>5</v>
      </c>
      <c r="O246" t="s">
        <v>12</v>
      </c>
      <c r="P246">
        <v>89</v>
      </c>
      <c r="Q246" t="s">
        <v>31</v>
      </c>
      <c r="R246" t="s">
        <v>16</v>
      </c>
      <c r="S246" t="s">
        <v>14</v>
      </c>
      <c r="T246" s="79">
        <v>0</v>
      </c>
      <c r="W246" s="79">
        <v>9</v>
      </c>
      <c r="X246">
        <v>0.88629531800000005</v>
      </c>
      <c r="Y246" t="s">
        <v>1100</v>
      </c>
      <c r="Z246" t="s">
        <v>622</v>
      </c>
      <c r="AA246">
        <v>3</v>
      </c>
      <c r="AB246">
        <v>279.2</v>
      </c>
      <c r="AC246">
        <v>67.900000000000006</v>
      </c>
      <c r="AD246" t="s">
        <v>519</v>
      </c>
      <c r="AE246" t="s">
        <v>532</v>
      </c>
      <c r="AF246">
        <v>279.2</v>
      </c>
      <c r="AG246">
        <v>0.90069999999999995</v>
      </c>
      <c r="AH246">
        <v>251.47543999999996</v>
      </c>
      <c r="AI246">
        <v>27.724560000000025</v>
      </c>
      <c r="AJ246">
        <v>0.90069999999999995</v>
      </c>
      <c r="AK246">
        <v>251.47543999999996</v>
      </c>
      <c r="AL246">
        <v>27.724560000000025</v>
      </c>
      <c r="AM246">
        <v>1980.6506026272459</v>
      </c>
      <c r="AN246">
        <v>218.36194608736065</v>
      </c>
      <c r="AO246">
        <v>1.7554413557024067</v>
      </c>
      <c r="AP246">
        <v>0.19353317044659618</v>
      </c>
      <c r="AQ246">
        <v>0.13222094293149678</v>
      </c>
    </row>
    <row r="247" spans="1:43" x14ac:dyDescent="0.35">
      <c r="A247">
        <v>246</v>
      </c>
      <c r="B247">
        <v>14</v>
      </c>
      <c r="C247" t="s">
        <v>20</v>
      </c>
      <c r="D247" s="3">
        <v>43.893000000000001</v>
      </c>
      <c r="E247" s="1">
        <v>15.157999999999999</v>
      </c>
      <c r="F247">
        <v>0.09</v>
      </c>
      <c r="G247" t="s">
        <v>614</v>
      </c>
      <c r="H247">
        <v>9</v>
      </c>
      <c r="I247">
        <v>35.462839512558801</v>
      </c>
      <c r="J247" s="80">
        <v>2015</v>
      </c>
      <c r="K247" t="s">
        <v>11</v>
      </c>
      <c r="L247">
        <v>63</v>
      </c>
      <c r="M247">
        <v>7.0097463050000002</v>
      </c>
      <c r="N247">
        <v>5</v>
      </c>
      <c r="O247" t="s">
        <v>12</v>
      </c>
      <c r="P247">
        <v>89</v>
      </c>
      <c r="Q247" t="s">
        <v>31</v>
      </c>
      <c r="R247" t="s">
        <v>16</v>
      </c>
      <c r="S247" t="s">
        <v>14</v>
      </c>
      <c r="T247" s="79">
        <v>0</v>
      </c>
      <c r="W247" s="79">
        <v>9</v>
      </c>
      <c r="X247">
        <v>0.88629531800000005</v>
      </c>
      <c r="Y247" t="s">
        <v>1100</v>
      </c>
      <c r="Z247" t="s">
        <v>622</v>
      </c>
      <c r="AA247">
        <v>3</v>
      </c>
      <c r="AB247">
        <v>377.8</v>
      </c>
      <c r="AC247">
        <v>18.8</v>
      </c>
      <c r="AD247" t="s">
        <v>519</v>
      </c>
      <c r="AE247" t="s">
        <v>532</v>
      </c>
      <c r="AF247">
        <v>377.8</v>
      </c>
      <c r="AG247">
        <v>0.90069999999999995</v>
      </c>
      <c r="AH247">
        <v>340.28445999999997</v>
      </c>
      <c r="AI247">
        <v>37.515540000000044</v>
      </c>
      <c r="AJ247">
        <v>0.90069999999999995</v>
      </c>
      <c r="AK247">
        <v>340.28445999999997</v>
      </c>
      <c r="AL247">
        <v>37.515540000000044</v>
      </c>
      <c r="AM247">
        <v>2680.1210518358653</v>
      </c>
      <c r="AN247">
        <v>295.47687403941575</v>
      </c>
      <c r="AO247">
        <v>2.3753787399153627</v>
      </c>
      <c r="AP247">
        <v>0.26187977003840995</v>
      </c>
      <c r="AQ247">
        <v>0.13222094293149678</v>
      </c>
    </row>
    <row r="248" spans="1:43" x14ac:dyDescent="0.35">
      <c r="A248">
        <v>247</v>
      </c>
      <c r="B248">
        <v>14</v>
      </c>
      <c r="C248" t="s">
        <v>20</v>
      </c>
      <c r="D248" s="3">
        <v>43.896999999999998</v>
      </c>
      <c r="E248" s="1">
        <v>15.217000000000001</v>
      </c>
      <c r="F248">
        <v>0.09</v>
      </c>
      <c r="G248" t="s">
        <v>614</v>
      </c>
      <c r="H248">
        <v>9</v>
      </c>
      <c r="I248">
        <v>33.969561408432597</v>
      </c>
      <c r="J248" s="80">
        <v>2015</v>
      </c>
      <c r="K248" t="s">
        <v>11</v>
      </c>
      <c r="L248">
        <v>63</v>
      </c>
      <c r="M248">
        <v>7.0097463050000002</v>
      </c>
      <c r="N248">
        <v>5</v>
      </c>
      <c r="O248" t="s">
        <v>12</v>
      </c>
      <c r="P248">
        <v>89</v>
      </c>
      <c r="Q248" t="s">
        <v>31</v>
      </c>
      <c r="R248" t="s">
        <v>16</v>
      </c>
      <c r="S248" t="s">
        <v>14</v>
      </c>
      <c r="T248" s="79">
        <v>0</v>
      </c>
      <c r="W248" s="79">
        <v>9</v>
      </c>
      <c r="X248">
        <v>0.88629531800000005</v>
      </c>
      <c r="Y248" t="s">
        <v>1100</v>
      </c>
      <c r="Z248" t="s">
        <v>622</v>
      </c>
      <c r="AA248">
        <v>3</v>
      </c>
      <c r="AB248">
        <v>170.3</v>
      </c>
      <c r="AC248">
        <v>24.9</v>
      </c>
      <c r="AD248" t="s">
        <v>519</v>
      </c>
      <c r="AE248" t="s">
        <v>532</v>
      </c>
      <c r="AF248">
        <v>170.3</v>
      </c>
      <c r="AG248">
        <v>0.90069999999999995</v>
      </c>
      <c r="AH248">
        <v>153.38920999999999</v>
      </c>
      <c r="AI248">
        <v>16.91079000000002</v>
      </c>
      <c r="AJ248">
        <v>0.90069999999999995</v>
      </c>
      <c r="AK248">
        <v>153.38920999999999</v>
      </c>
      <c r="AL248">
        <v>16.91079000000002</v>
      </c>
      <c r="AM248">
        <v>1208.1117393532236</v>
      </c>
      <c r="AN248">
        <v>133.19140192936078</v>
      </c>
      <c r="AO248">
        <v>1.0707437782095985</v>
      </c>
      <c r="AP248">
        <v>0.11804691592784862</v>
      </c>
      <c r="AQ248">
        <v>0.13222094293149678</v>
      </c>
    </row>
    <row r="249" spans="1:43" x14ac:dyDescent="0.35">
      <c r="A249">
        <v>248</v>
      </c>
      <c r="B249">
        <v>14</v>
      </c>
      <c r="C249" t="s">
        <v>20</v>
      </c>
      <c r="D249" s="3">
        <v>43.905000000000001</v>
      </c>
      <c r="E249" s="1">
        <v>15.15</v>
      </c>
      <c r="F249">
        <v>0.12</v>
      </c>
      <c r="G249" t="s">
        <v>614</v>
      </c>
      <c r="H249">
        <v>9</v>
      </c>
      <c r="I249">
        <v>35.343085912798003</v>
      </c>
      <c r="J249" s="80">
        <v>2015</v>
      </c>
      <c r="K249" t="s">
        <v>11</v>
      </c>
      <c r="L249">
        <v>63</v>
      </c>
      <c r="M249">
        <v>7.0097463050000002</v>
      </c>
      <c r="N249">
        <v>5</v>
      </c>
      <c r="O249" t="s">
        <v>12</v>
      </c>
      <c r="P249">
        <v>89</v>
      </c>
      <c r="Q249" t="s">
        <v>31</v>
      </c>
      <c r="R249" t="s">
        <v>16</v>
      </c>
      <c r="S249" t="s">
        <v>14</v>
      </c>
      <c r="T249" s="79">
        <v>0</v>
      </c>
      <c r="W249" s="79">
        <v>9</v>
      </c>
      <c r="X249">
        <v>0.88629531800000005</v>
      </c>
      <c r="Y249" t="s">
        <v>1100</v>
      </c>
      <c r="Z249" t="s">
        <v>622</v>
      </c>
      <c r="AA249">
        <v>3</v>
      </c>
      <c r="AB249">
        <v>84.4</v>
      </c>
      <c r="AC249">
        <v>36.799999999999997</v>
      </c>
      <c r="AD249" t="s">
        <v>519</v>
      </c>
      <c r="AE249" t="s">
        <v>532</v>
      </c>
      <c r="AF249">
        <v>84.4</v>
      </c>
      <c r="AG249">
        <v>0.90069999999999995</v>
      </c>
      <c r="AH249">
        <v>76.019080000000002</v>
      </c>
      <c r="AI249">
        <v>8.3809200000000033</v>
      </c>
      <c r="AJ249">
        <v>0.90069999999999995</v>
      </c>
      <c r="AK249">
        <v>76.019080000000002</v>
      </c>
      <c r="AL249">
        <v>8.3809200000000033</v>
      </c>
      <c r="AM249">
        <v>598.73535408932514</v>
      </c>
      <c r="AN249">
        <v>66.009126969101828</v>
      </c>
      <c r="AO249">
        <v>0.53065634105044102</v>
      </c>
      <c r="AP249">
        <v>5.8503580177982482E-2</v>
      </c>
      <c r="AQ249">
        <v>0.13222094293149678</v>
      </c>
    </row>
    <row r="250" spans="1:43" x14ac:dyDescent="0.35">
      <c r="A250">
        <v>249</v>
      </c>
      <c r="B250">
        <v>14</v>
      </c>
      <c r="C250" t="s">
        <v>20</v>
      </c>
      <c r="D250" s="3">
        <v>43.915999999999997</v>
      </c>
      <c r="E250" s="1">
        <v>15.141</v>
      </c>
      <c r="F250">
        <v>0.11</v>
      </c>
      <c r="G250" t="s">
        <v>614</v>
      </c>
      <c r="H250">
        <v>9</v>
      </c>
      <c r="I250">
        <v>35.3028360086901</v>
      </c>
      <c r="J250" s="80">
        <v>2015</v>
      </c>
      <c r="K250" t="s">
        <v>11</v>
      </c>
      <c r="L250">
        <v>63</v>
      </c>
      <c r="M250">
        <v>7.0097463050000002</v>
      </c>
      <c r="N250">
        <v>5</v>
      </c>
      <c r="O250" t="s">
        <v>12</v>
      </c>
      <c r="P250">
        <v>89</v>
      </c>
      <c r="Q250" t="s">
        <v>31</v>
      </c>
      <c r="R250" t="s">
        <v>16</v>
      </c>
      <c r="S250" t="s">
        <v>14</v>
      </c>
      <c r="T250" s="79">
        <v>0</v>
      </c>
      <c r="W250" s="79">
        <v>9</v>
      </c>
      <c r="X250">
        <v>0.88629531800000005</v>
      </c>
      <c r="Y250" t="s">
        <v>1100</v>
      </c>
      <c r="Z250" t="s">
        <v>622</v>
      </c>
      <c r="AA250">
        <v>3</v>
      </c>
      <c r="AB250">
        <v>177.4</v>
      </c>
      <c r="AC250">
        <v>24.5</v>
      </c>
      <c r="AD250" t="s">
        <v>519</v>
      </c>
      <c r="AE250" t="s">
        <v>532</v>
      </c>
      <c r="AF250">
        <v>177.4</v>
      </c>
      <c r="AG250">
        <v>0.90069999999999995</v>
      </c>
      <c r="AH250">
        <v>159.78417999999999</v>
      </c>
      <c r="AI250">
        <v>17.615820000000014</v>
      </c>
      <c r="AJ250">
        <v>0.90069999999999995</v>
      </c>
      <c r="AK250">
        <v>159.78417999999999</v>
      </c>
      <c r="AL250">
        <v>17.615820000000014</v>
      </c>
      <c r="AM250">
        <v>1258.4792869128705</v>
      </c>
      <c r="AN250">
        <v>138.7443024208373</v>
      </c>
      <c r="AO250">
        <v>1.1153842997908558</v>
      </c>
      <c r="AP250">
        <v>0.12296842563476416</v>
      </c>
      <c r="AQ250">
        <v>0.13222094293149678</v>
      </c>
    </row>
    <row r="251" spans="1:43" x14ac:dyDescent="0.35">
      <c r="A251">
        <v>250</v>
      </c>
      <c r="B251">
        <v>14</v>
      </c>
      <c r="C251" t="s">
        <v>20</v>
      </c>
      <c r="D251" s="3">
        <v>43.915999999999997</v>
      </c>
      <c r="E251" s="1">
        <v>15.151</v>
      </c>
      <c r="F251">
        <v>0.1</v>
      </c>
      <c r="G251" t="s">
        <v>614</v>
      </c>
      <c r="H251">
        <v>9</v>
      </c>
      <c r="I251">
        <v>35.0981503306948</v>
      </c>
      <c r="J251" s="80">
        <v>2015</v>
      </c>
      <c r="K251" t="s">
        <v>11</v>
      </c>
      <c r="L251">
        <v>63</v>
      </c>
      <c r="M251">
        <v>7.0097463050000002</v>
      </c>
      <c r="N251">
        <v>5</v>
      </c>
      <c r="O251" t="s">
        <v>12</v>
      </c>
      <c r="P251">
        <v>89</v>
      </c>
      <c r="Q251" t="s">
        <v>31</v>
      </c>
      <c r="R251" t="s">
        <v>16</v>
      </c>
      <c r="S251" t="s">
        <v>14</v>
      </c>
      <c r="T251" s="79">
        <v>0</v>
      </c>
      <c r="W251" s="79">
        <v>9</v>
      </c>
      <c r="X251">
        <v>0.88629531800000005</v>
      </c>
      <c r="Y251" t="s">
        <v>1100</v>
      </c>
      <c r="Z251" t="s">
        <v>622</v>
      </c>
      <c r="AA251">
        <v>3</v>
      </c>
      <c r="AB251">
        <v>177.9</v>
      </c>
      <c r="AC251">
        <v>91.3</v>
      </c>
      <c r="AD251" t="s">
        <v>519</v>
      </c>
      <c r="AE251" t="s">
        <v>532</v>
      </c>
      <c r="AF251">
        <v>177.9</v>
      </c>
      <c r="AG251">
        <v>0.90069999999999995</v>
      </c>
      <c r="AH251">
        <v>160.23453000000001</v>
      </c>
      <c r="AI251">
        <v>17.665469999999999</v>
      </c>
      <c r="AJ251">
        <v>0.90069999999999995</v>
      </c>
      <c r="AK251">
        <v>160.23453000000001</v>
      </c>
      <c r="AL251">
        <v>17.665469999999999</v>
      </c>
      <c r="AM251">
        <v>1262.0262973043953</v>
      </c>
      <c r="AN251">
        <v>139.13535175122286</v>
      </c>
      <c r="AO251">
        <v>1.1185279984937615</v>
      </c>
      <c r="AP251">
        <v>0.12331501082539192</v>
      </c>
      <c r="AQ251">
        <v>0.13222094293149678</v>
      </c>
    </row>
    <row r="252" spans="1:43" x14ac:dyDescent="0.35">
      <c r="A252">
        <v>251</v>
      </c>
      <c r="B252">
        <v>14</v>
      </c>
      <c r="C252" t="s">
        <v>20</v>
      </c>
      <c r="D252" s="3">
        <v>43.92</v>
      </c>
      <c r="E252" s="1">
        <v>15.144</v>
      </c>
      <c r="F252">
        <v>0.22</v>
      </c>
      <c r="G252" t="s">
        <v>614</v>
      </c>
      <c r="H252">
        <v>9</v>
      </c>
      <c r="I252">
        <v>35.153208261226503</v>
      </c>
      <c r="J252" s="80">
        <v>2015</v>
      </c>
      <c r="K252" t="s">
        <v>11</v>
      </c>
      <c r="L252">
        <v>63</v>
      </c>
      <c r="M252">
        <v>7.0097463050000002</v>
      </c>
      <c r="N252">
        <v>5</v>
      </c>
      <c r="O252" t="s">
        <v>12</v>
      </c>
      <c r="P252">
        <v>89</v>
      </c>
      <c r="Q252" t="s">
        <v>31</v>
      </c>
      <c r="R252" t="s">
        <v>16</v>
      </c>
      <c r="S252" t="s">
        <v>14</v>
      </c>
      <c r="T252" s="79">
        <v>0</v>
      </c>
      <c r="W252" s="79">
        <v>9</v>
      </c>
      <c r="X252">
        <v>0.88629531800000005</v>
      </c>
      <c r="Y252" t="s">
        <v>1100</v>
      </c>
      <c r="Z252" t="s">
        <v>622</v>
      </c>
      <c r="AA252">
        <v>3</v>
      </c>
      <c r="AB252">
        <v>32.299999999999997</v>
      </c>
      <c r="AC252">
        <v>20.2</v>
      </c>
      <c r="AD252" t="s">
        <v>519</v>
      </c>
      <c r="AE252" t="s">
        <v>532</v>
      </c>
      <c r="AF252">
        <v>32.299999999999997</v>
      </c>
      <c r="AG252">
        <v>0.90069999999999995</v>
      </c>
      <c r="AH252">
        <v>29.092609999999997</v>
      </c>
      <c r="AI252">
        <v>3.2073900000000002</v>
      </c>
      <c r="AJ252">
        <v>0.90069999999999995</v>
      </c>
      <c r="AK252">
        <v>29.092609999999997</v>
      </c>
      <c r="AL252">
        <v>3.2073900000000002</v>
      </c>
      <c r="AM252">
        <v>229.1368712924787</v>
      </c>
      <c r="AN252">
        <v>25.261786742914556</v>
      </c>
      <c r="AO252">
        <v>0.20308293620769249</v>
      </c>
      <c r="AP252">
        <v>2.2389403314559641E-2</v>
      </c>
      <c r="AQ252">
        <v>0.13222094293149678</v>
      </c>
    </row>
    <row r="253" spans="1:43" x14ac:dyDescent="0.35">
      <c r="A253">
        <v>252</v>
      </c>
      <c r="B253">
        <v>15</v>
      </c>
      <c r="C253" t="s">
        <v>9</v>
      </c>
      <c r="D253" s="7">
        <v>13.41777778</v>
      </c>
      <c r="E253" s="8">
        <v>100.58277778</v>
      </c>
      <c r="F253">
        <v>6.78</v>
      </c>
      <c r="G253" t="s">
        <v>614</v>
      </c>
      <c r="H253">
        <v>11</v>
      </c>
      <c r="I253">
        <v>910.38358340643003</v>
      </c>
      <c r="J253" s="80">
        <v>2004</v>
      </c>
      <c r="K253" t="s">
        <v>30</v>
      </c>
      <c r="L253">
        <v>315</v>
      </c>
      <c r="M253">
        <v>38.478006610000001</v>
      </c>
      <c r="N253">
        <v>5</v>
      </c>
      <c r="O253" t="s">
        <v>15</v>
      </c>
      <c r="P253">
        <v>91.3</v>
      </c>
      <c r="Q253" t="s">
        <v>31</v>
      </c>
      <c r="R253" t="s">
        <v>14</v>
      </c>
      <c r="S253" t="s">
        <v>14</v>
      </c>
      <c r="T253" s="79">
        <v>78</v>
      </c>
      <c r="U253" s="79">
        <v>79</v>
      </c>
      <c r="V253" s="79">
        <v>78.5</v>
      </c>
      <c r="W253" s="79">
        <v>1</v>
      </c>
      <c r="X253">
        <v>1.3837435549999999</v>
      </c>
      <c r="Y253" t="s">
        <v>750</v>
      </c>
      <c r="Z253" t="s">
        <v>620</v>
      </c>
      <c r="AA253">
        <v>1</v>
      </c>
      <c r="AB253">
        <v>0</v>
      </c>
      <c r="AE253" t="s">
        <v>532</v>
      </c>
      <c r="AF253">
        <v>0</v>
      </c>
      <c r="AG253" t="s">
        <v>671</v>
      </c>
      <c r="AH253" t="s">
        <v>1129</v>
      </c>
      <c r="AI253" t="s">
        <v>1130</v>
      </c>
      <c r="AJ253">
        <v>0.59524549999999998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0.13195626365865479</v>
      </c>
    </row>
    <row r="254" spans="1:43" x14ac:dyDescent="0.35">
      <c r="A254">
        <v>253</v>
      </c>
      <c r="B254">
        <v>15</v>
      </c>
      <c r="C254" t="s">
        <v>9</v>
      </c>
      <c r="D254" s="7">
        <v>13.41777778</v>
      </c>
      <c r="E254" s="8">
        <v>100.58277778</v>
      </c>
      <c r="F254">
        <v>6.78</v>
      </c>
      <c r="G254" t="s">
        <v>614</v>
      </c>
      <c r="H254">
        <v>11</v>
      </c>
      <c r="I254">
        <v>910.38358340643003</v>
      </c>
      <c r="J254" s="80">
        <v>2004</v>
      </c>
      <c r="K254" t="s">
        <v>30</v>
      </c>
      <c r="L254">
        <v>315</v>
      </c>
      <c r="M254">
        <v>38.478006610000001</v>
      </c>
      <c r="N254">
        <v>5</v>
      </c>
      <c r="O254" t="s">
        <v>15</v>
      </c>
      <c r="P254">
        <v>91.3</v>
      </c>
      <c r="Q254" t="s">
        <v>31</v>
      </c>
      <c r="R254" t="s">
        <v>14</v>
      </c>
      <c r="S254" t="s">
        <v>14</v>
      </c>
      <c r="T254" s="79">
        <v>8</v>
      </c>
      <c r="U254" s="79">
        <v>10</v>
      </c>
      <c r="V254" s="79">
        <v>9</v>
      </c>
      <c r="W254" s="79">
        <v>2</v>
      </c>
      <c r="X254">
        <v>1.3837435549999999</v>
      </c>
      <c r="Y254" t="s">
        <v>750</v>
      </c>
      <c r="Z254" t="s">
        <v>620</v>
      </c>
      <c r="AA254">
        <v>1</v>
      </c>
      <c r="AB254">
        <v>165</v>
      </c>
      <c r="AE254" t="s">
        <v>532</v>
      </c>
      <c r="AF254">
        <v>165</v>
      </c>
      <c r="AG254">
        <v>0.15</v>
      </c>
      <c r="AH254">
        <v>24.75</v>
      </c>
      <c r="AI254">
        <v>140.25</v>
      </c>
      <c r="AJ254">
        <v>0.15</v>
      </c>
      <c r="AK254">
        <v>24.75</v>
      </c>
      <c r="AL254">
        <v>140.25</v>
      </c>
      <c r="AM254">
        <v>1043.078492439759</v>
      </c>
      <c r="AN254">
        <v>5910.7781238253019</v>
      </c>
      <c r="AO254">
        <v>1.4433531412726326</v>
      </c>
      <c r="AP254">
        <v>8.179001133878252</v>
      </c>
      <c r="AQ254">
        <v>0.13195626365865479</v>
      </c>
    </row>
    <row r="255" spans="1:43" x14ac:dyDescent="0.35">
      <c r="A255">
        <v>254</v>
      </c>
      <c r="B255">
        <v>15</v>
      </c>
      <c r="C255" t="s">
        <v>9</v>
      </c>
      <c r="D255" s="7">
        <v>13.41777778</v>
      </c>
      <c r="E255" s="8">
        <v>100.58277778</v>
      </c>
      <c r="F255">
        <v>6.78</v>
      </c>
      <c r="G255" t="s">
        <v>614</v>
      </c>
      <c r="H255">
        <v>11</v>
      </c>
      <c r="I255">
        <v>910.38358340643003</v>
      </c>
      <c r="J255" s="80">
        <v>2004</v>
      </c>
      <c r="K255" t="s">
        <v>30</v>
      </c>
      <c r="L255">
        <v>315</v>
      </c>
      <c r="M255">
        <v>38.478006610000001</v>
      </c>
      <c r="N255">
        <v>5</v>
      </c>
      <c r="O255" t="s">
        <v>15</v>
      </c>
      <c r="P255">
        <v>91.3</v>
      </c>
      <c r="Q255" t="s">
        <v>31</v>
      </c>
      <c r="R255" t="s">
        <v>14</v>
      </c>
      <c r="S255" t="s">
        <v>14</v>
      </c>
      <c r="T255" s="79">
        <v>0</v>
      </c>
      <c r="U255" s="79">
        <v>6</v>
      </c>
      <c r="V255" s="79">
        <v>3</v>
      </c>
      <c r="W255" s="79">
        <v>6</v>
      </c>
      <c r="X255">
        <v>1.3837435549999999</v>
      </c>
      <c r="Y255" t="s">
        <v>750</v>
      </c>
      <c r="Z255" t="s">
        <v>620</v>
      </c>
      <c r="AA255">
        <v>1</v>
      </c>
      <c r="AB255">
        <v>248</v>
      </c>
      <c r="AE255" t="s">
        <v>532</v>
      </c>
      <c r="AF255">
        <v>248</v>
      </c>
      <c r="AG255">
        <v>0.15</v>
      </c>
      <c r="AH255">
        <v>37.199999999999996</v>
      </c>
      <c r="AI255">
        <v>210.8</v>
      </c>
      <c r="AJ255">
        <v>0.15</v>
      </c>
      <c r="AK255">
        <v>37.199999999999996</v>
      </c>
      <c r="AL255">
        <v>210.8</v>
      </c>
      <c r="AM255">
        <v>1567.7785825761225</v>
      </c>
      <c r="AN255">
        <v>8884.0786345980305</v>
      </c>
      <c r="AO255">
        <v>2.1694035093067447</v>
      </c>
      <c r="AP255">
        <v>12.293286552738223</v>
      </c>
      <c r="AQ255">
        <v>0.13195626365865479</v>
      </c>
    </row>
    <row r="256" spans="1:43" x14ac:dyDescent="0.35">
      <c r="A256">
        <v>255</v>
      </c>
      <c r="B256">
        <v>15</v>
      </c>
      <c r="C256" t="s">
        <v>9</v>
      </c>
      <c r="D256" s="7">
        <v>13.324999999999999</v>
      </c>
      <c r="E256" s="8">
        <v>100.07916667000001</v>
      </c>
      <c r="F256">
        <v>4.4400000000000004</v>
      </c>
      <c r="G256" t="s">
        <v>614</v>
      </c>
      <c r="H256">
        <v>13</v>
      </c>
      <c r="I256">
        <v>811.120684928537</v>
      </c>
      <c r="J256" s="80">
        <v>2004</v>
      </c>
      <c r="K256" t="s">
        <v>30</v>
      </c>
      <c r="L256">
        <v>315</v>
      </c>
      <c r="M256">
        <v>38.478006610000001</v>
      </c>
      <c r="N256">
        <v>5</v>
      </c>
      <c r="O256" t="s">
        <v>15</v>
      </c>
      <c r="P256">
        <v>91.3</v>
      </c>
      <c r="Q256" t="s">
        <v>31</v>
      </c>
      <c r="R256" t="s">
        <v>14</v>
      </c>
      <c r="S256" t="s">
        <v>14</v>
      </c>
      <c r="T256" s="79">
        <v>8</v>
      </c>
      <c r="U256" s="79">
        <v>10</v>
      </c>
      <c r="V256" s="79">
        <v>9</v>
      </c>
      <c r="W256" s="79">
        <v>2</v>
      </c>
      <c r="X256">
        <v>1.3837435549999999</v>
      </c>
      <c r="Y256" t="s">
        <v>750</v>
      </c>
      <c r="Z256" t="s">
        <v>620</v>
      </c>
      <c r="AA256">
        <v>1</v>
      </c>
      <c r="AB256">
        <v>0</v>
      </c>
      <c r="AE256" t="s">
        <v>532</v>
      </c>
      <c r="AF256">
        <v>0</v>
      </c>
      <c r="AG256" t="s">
        <v>671</v>
      </c>
      <c r="AH256" t="s">
        <v>1129</v>
      </c>
      <c r="AI256" t="s">
        <v>1130</v>
      </c>
      <c r="AJ256">
        <v>0.59524549999999998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0.13169211421955859</v>
      </c>
    </row>
    <row r="257" spans="1:43" x14ac:dyDescent="0.35">
      <c r="A257">
        <v>256</v>
      </c>
      <c r="B257">
        <v>15</v>
      </c>
      <c r="C257" t="s">
        <v>9</v>
      </c>
      <c r="D257" s="7">
        <v>13.324999999999999</v>
      </c>
      <c r="E257" s="8">
        <v>100.07916667000001</v>
      </c>
      <c r="F257">
        <v>4.4400000000000004</v>
      </c>
      <c r="G257" t="s">
        <v>614</v>
      </c>
      <c r="H257">
        <v>13</v>
      </c>
      <c r="I257">
        <v>811.120684928537</v>
      </c>
      <c r="J257" s="80">
        <v>2004</v>
      </c>
      <c r="K257" t="s">
        <v>30</v>
      </c>
      <c r="L257">
        <v>315</v>
      </c>
      <c r="M257">
        <v>38.478006610000001</v>
      </c>
      <c r="N257">
        <v>5</v>
      </c>
      <c r="O257" t="s">
        <v>15</v>
      </c>
      <c r="P257">
        <v>91.3</v>
      </c>
      <c r="Q257" t="s">
        <v>31</v>
      </c>
      <c r="R257" t="s">
        <v>14</v>
      </c>
      <c r="S257" t="s">
        <v>14</v>
      </c>
      <c r="T257" s="79">
        <v>0</v>
      </c>
      <c r="U257" s="79">
        <v>6</v>
      </c>
      <c r="V257" s="79">
        <v>3</v>
      </c>
      <c r="W257" s="79">
        <v>6</v>
      </c>
      <c r="X257">
        <v>1.3837435549999999</v>
      </c>
      <c r="Y257" t="s">
        <v>750</v>
      </c>
      <c r="Z257" t="s">
        <v>620</v>
      </c>
      <c r="AA257">
        <v>1</v>
      </c>
      <c r="AB257">
        <v>165</v>
      </c>
      <c r="AE257" t="s">
        <v>532</v>
      </c>
      <c r="AF257">
        <v>165</v>
      </c>
      <c r="AG257">
        <v>0.15</v>
      </c>
      <c r="AH257">
        <v>24.75</v>
      </c>
      <c r="AI257">
        <v>140.25</v>
      </c>
      <c r="AJ257">
        <v>0.15</v>
      </c>
      <c r="AK257">
        <v>24.75</v>
      </c>
      <c r="AL257">
        <v>140.25</v>
      </c>
      <c r="AM257">
        <v>1043.078492439759</v>
      </c>
      <c r="AN257">
        <v>5910.7781238253019</v>
      </c>
      <c r="AO257">
        <v>1.4433531412726326</v>
      </c>
      <c r="AP257">
        <v>8.179001133878252</v>
      </c>
      <c r="AQ257">
        <v>0.13169211421955859</v>
      </c>
    </row>
    <row r="258" spans="1:43" x14ac:dyDescent="0.35">
      <c r="A258">
        <v>257</v>
      </c>
      <c r="B258">
        <v>15</v>
      </c>
      <c r="C258" t="s">
        <v>9</v>
      </c>
      <c r="D258" s="14">
        <v>1.4753609999999999</v>
      </c>
      <c r="E258" s="15">
        <v>103.830889</v>
      </c>
      <c r="F258">
        <v>0.34</v>
      </c>
      <c r="G258" t="s">
        <v>614</v>
      </c>
      <c r="H258">
        <v>14</v>
      </c>
      <c r="I258">
        <v>568.97897272510795</v>
      </c>
      <c r="J258" s="80">
        <v>2006</v>
      </c>
      <c r="K258" t="s">
        <v>30</v>
      </c>
      <c r="L258">
        <v>315</v>
      </c>
      <c r="M258">
        <v>38.478006610000001</v>
      </c>
      <c r="N258">
        <v>5</v>
      </c>
      <c r="O258" t="s">
        <v>15</v>
      </c>
      <c r="P258">
        <v>91.3</v>
      </c>
      <c r="Q258" t="s">
        <v>31</v>
      </c>
      <c r="R258" t="s">
        <v>14</v>
      </c>
      <c r="S258" t="s">
        <v>14</v>
      </c>
      <c r="T258" s="79">
        <v>48</v>
      </c>
      <c r="U258" s="79">
        <v>50</v>
      </c>
      <c r="V258" s="79">
        <v>49</v>
      </c>
      <c r="W258" s="79">
        <v>2</v>
      </c>
      <c r="X258">
        <v>0.69148334600000005</v>
      </c>
      <c r="Y258" t="s">
        <v>719</v>
      </c>
      <c r="Z258" t="s">
        <v>623</v>
      </c>
      <c r="AA258">
        <v>1</v>
      </c>
      <c r="AB258">
        <v>100</v>
      </c>
      <c r="AE258" t="s">
        <v>532</v>
      </c>
      <c r="AF258">
        <v>100</v>
      </c>
      <c r="AG258">
        <v>0.15</v>
      </c>
      <c r="AH258">
        <v>15</v>
      </c>
      <c r="AI258">
        <v>85</v>
      </c>
      <c r="AJ258">
        <v>0.15</v>
      </c>
      <c r="AK258">
        <v>15</v>
      </c>
      <c r="AL258">
        <v>85</v>
      </c>
      <c r="AM258">
        <v>632.16878329682368</v>
      </c>
      <c r="AN258">
        <v>3582.2897720153342</v>
      </c>
      <c r="AO258">
        <v>0.4371341855108366</v>
      </c>
      <c r="AP258">
        <v>2.4770937178947405</v>
      </c>
      <c r="AQ258">
        <v>0.13156023785613885</v>
      </c>
    </row>
    <row r="259" spans="1:43" x14ac:dyDescent="0.35">
      <c r="A259">
        <v>258</v>
      </c>
      <c r="B259">
        <v>15</v>
      </c>
      <c r="C259" t="s">
        <v>9</v>
      </c>
      <c r="D259" s="14">
        <v>1.4753609999999999</v>
      </c>
      <c r="E259" s="15">
        <v>103.830889</v>
      </c>
      <c r="F259">
        <v>0.34</v>
      </c>
      <c r="G259" t="s">
        <v>614</v>
      </c>
      <c r="H259">
        <v>14</v>
      </c>
      <c r="I259">
        <v>568.97897272510795</v>
      </c>
      <c r="J259" s="80">
        <v>2006</v>
      </c>
      <c r="K259" t="s">
        <v>30</v>
      </c>
      <c r="L259">
        <v>315</v>
      </c>
      <c r="M259">
        <v>38.478006610000001</v>
      </c>
      <c r="N259">
        <v>5</v>
      </c>
      <c r="O259" t="s">
        <v>15</v>
      </c>
      <c r="P259">
        <v>91.3</v>
      </c>
      <c r="Q259" t="s">
        <v>31</v>
      </c>
      <c r="R259" t="s">
        <v>14</v>
      </c>
      <c r="S259" t="s">
        <v>14</v>
      </c>
      <c r="T259" s="79">
        <v>2</v>
      </c>
      <c r="U259" s="79">
        <v>4</v>
      </c>
      <c r="V259" s="79">
        <v>3</v>
      </c>
      <c r="W259" s="79">
        <v>2</v>
      </c>
      <c r="X259">
        <v>0.69148334600000005</v>
      </c>
      <c r="Y259" t="s">
        <v>719</v>
      </c>
      <c r="Z259" t="s">
        <v>623</v>
      </c>
      <c r="AA259">
        <v>1</v>
      </c>
      <c r="AB259">
        <v>300</v>
      </c>
      <c r="AE259" t="s">
        <v>532</v>
      </c>
      <c r="AF259">
        <v>300</v>
      </c>
      <c r="AG259">
        <v>0.15</v>
      </c>
      <c r="AH259">
        <v>45</v>
      </c>
      <c r="AI259">
        <v>255</v>
      </c>
      <c r="AJ259">
        <v>0.15</v>
      </c>
      <c r="AK259">
        <v>45</v>
      </c>
      <c r="AL259">
        <v>255</v>
      </c>
      <c r="AM259">
        <v>1896.5063498904713</v>
      </c>
      <c r="AN259">
        <v>10746.869316046004</v>
      </c>
      <c r="AO259">
        <v>1.31140255653251</v>
      </c>
      <c r="AP259">
        <v>7.4312811536842229</v>
      </c>
      <c r="AQ259">
        <v>0.13156023785613885</v>
      </c>
    </row>
    <row r="260" spans="1:43" x14ac:dyDescent="0.35">
      <c r="A260">
        <v>259</v>
      </c>
      <c r="B260">
        <v>15</v>
      </c>
      <c r="C260" t="s">
        <v>9</v>
      </c>
      <c r="D260" s="7">
        <v>13.37388889</v>
      </c>
      <c r="E260" s="8">
        <v>100.58333333</v>
      </c>
      <c r="F260">
        <v>6.78</v>
      </c>
      <c r="G260" t="s">
        <v>614</v>
      </c>
      <c r="H260">
        <v>14</v>
      </c>
      <c r="I260">
        <v>925.17644169255902</v>
      </c>
      <c r="J260" s="80">
        <v>2004</v>
      </c>
      <c r="K260" t="s">
        <v>30</v>
      </c>
      <c r="L260">
        <v>315</v>
      </c>
      <c r="M260">
        <v>38.478006610000001</v>
      </c>
      <c r="N260">
        <v>5</v>
      </c>
      <c r="O260" t="s">
        <v>15</v>
      </c>
      <c r="P260">
        <v>91.3</v>
      </c>
      <c r="Q260" t="s">
        <v>31</v>
      </c>
      <c r="R260" t="s">
        <v>14</v>
      </c>
      <c r="S260" t="s">
        <v>14</v>
      </c>
      <c r="T260" s="79">
        <v>44</v>
      </c>
      <c r="U260" s="79">
        <v>46</v>
      </c>
      <c r="V260" s="79">
        <v>45</v>
      </c>
      <c r="W260" s="79">
        <v>2</v>
      </c>
      <c r="X260">
        <v>1.3837435549999999</v>
      </c>
      <c r="Y260" t="s">
        <v>750</v>
      </c>
      <c r="Z260" t="s">
        <v>620</v>
      </c>
      <c r="AA260">
        <v>1</v>
      </c>
      <c r="AB260">
        <v>0</v>
      </c>
      <c r="AE260" t="s">
        <v>532</v>
      </c>
      <c r="AF260">
        <v>0</v>
      </c>
      <c r="AG260" t="s">
        <v>671</v>
      </c>
      <c r="AH260" t="s">
        <v>1129</v>
      </c>
      <c r="AI260" t="s">
        <v>1130</v>
      </c>
      <c r="AJ260">
        <v>0.59524549999999998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0.13156023785613885</v>
      </c>
    </row>
    <row r="261" spans="1:43" x14ac:dyDescent="0.35">
      <c r="A261">
        <v>260</v>
      </c>
      <c r="B261">
        <v>15</v>
      </c>
      <c r="C261" t="s">
        <v>9</v>
      </c>
      <c r="D261" s="7">
        <v>13.37388889</v>
      </c>
      <c r="E261" s="8">
        <v>100.58333333</v>
      </c>
      <c r="F261">
        <v>6.78</v>
      </c>
      <c r="G261" t="s">
        <v>614</v>
      </c>
      <c r="H261">
        <v>14</v>
      </c>
      <c r="I261">
        <v>925.17644169255902</v>
      </c>
      <c r="J261" s="80">
        <v>2004</v>
      </c>
      <c r="K261" t="s">
        <v>30</v>
      </c>
      <c r="L261">
        <v>315</v>
      </c>
      <c r="M261">
        <v>38.478006610000001</v>
      </c>
      <c r="N261">
        <v>5</v>
      </c>
      <c r="O261" t="s">
        <v>15</v>
      </c>
      <c r="P261">
        <v>91.3</v>
      </c>
      <c r="Q261" t="s">
        <v>31</v>
      </c>
      <c r="R261" t="s">
        <v>14</v>
      </c>
      <c r="S261" t="s">
        <v>14</v>
      </c>
      <c r="T261" s="79">
        <v>6</v>
      </c>
      <c r="U261" s="79">
        <v>12</v>
      </c>
      <c r="V261" s="79">
        <v>9</v>
      </c>
      <c r="W261" s="79">
        <v>6</v>
      </c>
      <c r="X261">
        <v>1.3837435549999999</v>
      </c>
      <c r="Y261" t="s">
        <v>750</v>
      </c>
      <c r="Z261" t="s">
        <v>620</v>
      </c>
      <c r="AA261">
        <v>1</v>
      </c>
      <c r="AB261">
        <v>82</v>
      </c>
      <c r="AE261" t="s">
        <v>532</v>
      </c>
      <c r="AF261">
        <v>82</v>
      </c>
      <c r="AG261">
        <v>0.15</v>
      </c>
      <c r="AH261">
        <v>12.299999999999999</v>
      </c>
      <c r="AI261">
        <v>69.7</v>
      </c>
      <c r="AJ261">
        <v>0.15</v>
      </c>
      <c r="AK261">
        <v>12.299999999999999</v>
      </c>
      <c r="AL261">
        <v>69.7</v>
      </c>
      <c r="AM261">
        <v>518.37840230339532</v>
      </c>
      <c r="AN261">
        <v>2937.4776130525747</v>
      </c>
      <c r="AO261">
        <v>0.71730277323852032</v>
      </c>
      <c r="AP261">
        <v>4.0647157150182842</v>
      </c>
      <c r="AQ261">
        <v>0.13156023785613885</v>
      </c>
    </row>
    <row r="262" spans="1:43" x14ac:dyDescent="0.35">
      <c r="A262">
        <v>261</v>
      </c>
      <c r="B262">
        <v>15</v>
      </c>
      <c r="C262" t="s">
        <v>9</v>
      </c>
      <c r="D262" s="7">
        <v>13.37388889</v>
      </c>
      <c r="E262" s="8">
        <v>100.58333333</v>
      </c>
      <c r="F262">
        <v>6.78</v>
      </c>
      <c r="G262" t="s">
        <v>614</v>
      </c>
      <c r="H262">
        <v>14</v>
      </c>
      <c r="I262">
        <v>925.17644169255902</v>
      </c>
      <c r="J262" s="80">
        <v>2004</v>
      </c>
      <c r="K262" t="s">
        <v>30</v>
      </c>
      <c r="L262">
        <v>315</v>
      </c>
      <c r="M262">
        <v>38.478006610000001</v>
      </c>
      <c r="N262">
        <v>5</v>
      </c>
      <c r="O262" t="s">
        <v>15</v>
      </c>
      <c r="P262">
        <v>91.3</v>
      </c>
      <c r="Q262" t="s">
        <v>31</v>
      </c>
      <c r="R262" t="s">
        <v>14</v>
      </c>
      <c r="S262" t="s">
        <v>14</v>
      </c>
      <c r="T262" s="79">
        <v>0</v>
      </c>
      <c r="U262" s="79">
        <v>6</v>
      </c>
      <c r="V262" s="79">
        <v>3</v>
      </c>
      <c r="W262" s="79">
        <v>6</v>
      </c>
      <c r="X262">
        <v>1.3837435549999999</v>
      </c>
      <c r="Y262" t="s">
        <v>750</v>
      </c>
      <c r="Z262" t="s">
        <v>620</v>
      </c>
      <c r="AA262">
        <v>1</v>
      </c>
      <c r="AB262">
        <v>328</v>
      </c>
      <c r="AE262" t="s">
        <v>532</v>
      </c>
      <c r="AF262">
        <v>328</v>
      </c>
      <c r="AG262">
        <v>0.15</v>
      </c>
      <c r="AH262">
        <v>49.199999999999996</v>
      </c>
      <c r="AI262">
        <v>278.8</v>
      </c>
      <c r="AJ262">
        <v>0.15</v>
      </c>
      <c r="AK262">
        <v>49.199999999999996</v>
      </c>
      <c r="AL262">
        <v>278.8</v>
      </c>
      <c r="AM262">
        <v>2073.5136092135813</v>
      </c>
      <c r="AN262">
        <v>11749.910452210299</v>
      </c>
      <c r="AO262">
        <v>2.8692110929540813</v>
      </c>
      <c r="AP262">
        <v>16.258862860073137</v>
      </c>
      <c r="AQ262">
        <v>0.13156023785613885</v>
      </c>
    </row>
    <row r="263" spans="1:43" x14ac:dyDescent="0.35">
      <c r="A263">
        <v>262</v>
      </c>
      <c r="B263">
        <v>15</v>
      </c>
      <c r="C263" t="s">
        <v>9</v>
      </c>
      <c r="D263" s="14">
        <v>13.232778</v>
      </c>
      <c r="E263" s="15">
        <v>100.57305599999999</v>
      </c>
      <c r="F263">
        <v>4.4400000000000004</v>
      </c>
      <c r="G263" t="s">
        <v>614</v>
      </c>
      <c r="H263">
        <v>18</v>
      </c>
      <c r="I263">
        <v>986.86138480918601</v>
      </c>
      <c r="J263" s="80">
        <v>2004</v>
      </c>
      <c r="K263" t="s">
        <v>30</v>
      </c>
      <c r="L263">
        <v>315</v>
      </c>
      <c r="M263">
        <v>38.478006610000001</v>
      </c>
      <c r="N263">
        <v>5</v>
      </c>
      <c r="O263" t="s">
        <v>15</v>
      </c>
      <c r="P263">
        <v>91.3</v>
      </c>
      <c r="Q263" t="s">
        <v>31</v>
      </c>
      <c r="R263" t="s">
        <v>14</v>
      </c>
      <c r="S263" t="s">
        <v>14</v>
      </c>
      <c r="T263" s="79">
        <v>8</v>
      </c>
      <c r="U263" s="79">
        <v>10</v>
      </c>
      <c r="V263" s="79">
        <v>9</v>
      </c>
      <c r="W263" s="79">
        <v>2</v>
      </c>
      <c r="X263">
        <v>1.3837435549999999</v>
      </c>
      <c r="Y263" t="s">
        <v>750</v>
      </c>
      <c r="Z263" t="s">
        <v>620</v>
      </c>
      <c r="AA263">
        <v>1</v>
      </c>
      <c r="AB263">
        <v>0</v>
      </c>
      <c r="AE263" t="s">
        <v>532</v>
      </c>
      <c r="AF263">
        <v>0</v>
      </c>
      <c r="AG263" t="s">
        <v>671</v>
      </c>
      <c r="AH263" t="s">
        <v>1129</v>
      </c>
      <c r="AI263" t="s">
        <v>1130</v>
      </c>
      <c r="AJ263">
        <v>0.59524549999999998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0.13103405168936957</v>
      </c>
    </row>
    <row r="264" spans="1:43" x14ac:dyDescent="0.35">
      <c r="A264">
        <v>263</v>
      </c>
      <c r="B264">
        <v>15</v>
      </c>
      <c r="C264" t="s">
        <v>9</v>
      </c>
      <c r="D264" s="14">
        <v>13.232778</v>
      </c>
      <c r="E264" s="15">
        <v>100.57305599999999</v>
      </c>
      <c r="F264">
        <v>4.4400000000000004</v>
      </c>
      <c r="G264" t="s">
        <v>614</v>
      </c>
      <c r="H264">
        <v>18</v>
      </c>
      <c r="I264">
        <v>986.86138480918601</v>
      </c>
      <c r="J264" s="80">
        <v>2004</v>
      </c>
      <c r="K264" t="s">
        <v>30</v>
      </c>
      <c r="L264">
        <v>315</v>
      </c>
      <c r="M264">
        <v>38.478006610000001</v>
      </c>
      <c r="N264">
        <v>5</v>
      </c>
      <c r="O264" t="s">
        <v>15</v>
      </c>
      <c r="P264">
        <v>91.3</v>
      </c>
      <c r="Q264" t="s">
        <v>31</v>
      </c>
      <c r="R264" t="s">
        <v>14</v>
      </c>
      <c r="S264" t="s">
        <v>14</v>
      </c>
      <c r="T264" s="79">
        <v>0</v>
      </c>
      <c r="U264" s="79">
        <v>6</v>
      </c>
      <c r="V264" s="79">
        <v>3</v>
      </c>
      <c r="W264" s="79">
        <v>6</v>
      </c>
      <c r="X264">
        <v>1.3837435549999999</v>
      </c>
      <c r="Y264" t="s">
        <v>750</v>
      </c>
      <c r="Z264" t="s">
        <v>620</v>
      </c>
      <c r="AA264">
        <v>1</v>
      </c>
      <c r="AB264">
        <v>83</v>
      </c>
      <c r="AE264" t="s">
        <v>532</v>
      </c>
      <c r="AF264">
        <v>83</v>
      </c>
      <c r="AG264">
        <v>0.15</v>
      </c>
      <c r="AH264">
        <v>12.45</v>
      </c>
      <c r="AI264">
        <v>70.55</v>
      </c>
      <c r="AJ264">
        <v>0.15</v>
      </c>
      <c r="AK264">
        <v>12.45</v>
      </c>
      <c r="AL264">
        <v>70.55</v>
      </c>
      <c r="AM264">
        <v>524.70009013636366</v>
      </c>
      <c r="AN264">
        <v>2973.3005107727276</v>
      </c>
      <c r="AO264">
        <v>0.72605036803411227</v>
      </c>
      <c r="AP264">
        <v>4.1142854188599696</v>
      </c>
      <c r="AQ264">
        <v>0.13103405168936957</v>
      </c>
    </row>
    <row r="265" spans="1:43" x14ac:dyDescent="0.35">
      <c r="A265">
        <v>264</v>
      </c>
      <c r="B265">
        <v>15</v>
      </c>
      <c r="C265" t="s">
        <v>9</v>
      </c>
      <c r="D265" s="14">
        <v>-29.889721999999999</v>
      </c>
      <c r="E265" s="15">
        <v>31.0075</v>
      </c>
      <c r="F265">
        <v>0.04</v>
      </c>
      <c r="G265" t="s">
        <v>47</v>
      </c>
      <c r="H265">
        <v>3</v>
      </c>
      <c r="I265">
        <v>342.09760260618702</v>
      </c>
      <c r="J265" s="80">
        <v>2012</v>
      </c>
      <c r="K265" t="s">
        <v>30</v>
      </c>
      <c r="L265">
        <v>315</v>
      </c>
      <c r="M265">
        <v>38.478006610000001</v>
      </c>
      <c r="N265">
        <v>5</v>
      </c>
      <c r="O265" t="s">
        <v>15</v>
      </c>
      <c r="P265">
        <v>91.3</v>
      </c>
      <c r="Q265" t="s">
        <v>31</v>
      </c>
      <c r="R265" t="s">
        <v>14</v>
      </c>
      <c r="S265" t="s">
        <v>14</v>
      </c>
      <c r="T265" s="79">
        <v>20</v>
      </c>
      <c r="U265" s="79">
        <v>22.5</v>
      </c>
      <c r="V265" s="79">
        <v>21.25</v>
      </c>
      <c r="W265" s="79">
        <v>2.5</v>
      </c>
      <c r="X265">
        <v>2.1577600669999999</v>
      </c>
      <c r="Y265" t="s">
        <v>776</v>
      </c>
      <c r="Z265" t="s">
        <v>636</v>
      </c>
      <c r="AA265">
        <v>1</v>
      </c>
      <c r="AB265">
        <v>400</v>
      </c>
      <c r="AE265" t="s">
        <v>532</v>
      </c>
      <c r="AF265">
        <v>400</v>
      </c>
      <c r="AG265">
        <v>0.15</v>
      </c>
      <c r="AH265">
        <v>60</v>
      </c>
      <c r="AI265">
        <v>340</v>
      </c>
      <c r="AJ265">
        <v>0.15</v>
      </c>
      <c r="AK265">
        <v>60</v>
      </c>
      <c r="AL265">
        <v>340</v>
      </c>
      <c r="AM265">
        <v>2528.6751331872947</v>
      </c>
      <c r="AN265">
        <v>14329.159088061337</v>
      </c>
      <c r="AO265">
        <v>5.4562742248074505</v>
      </c>
      <c r="AP265">
        <v>30.918887273908886</v>
      </c>
      <c r="AQ265">
        <v>0.13301817039062197</v>
      </c>
    </row>
    <row r="266" spans="1:43" x14ac:dyDescent="0.35">
      <c r="A266">
        <v>265</v>
      </c>
      <c r="B266">
        <v>15</v>
      </c>
      <c r="C266" t="s">
        <v>9</v>
      </c>
      <c r="D266" s="14">
        <v>-29.889721999999999</v>
      </c>
      <c r="E266" s="15">
        <v>31.0075</v>
      </c>
      <c r="F266">
        <v>0.04</v>
      </c>
      <c r="G266" t="s">
        <v>47</v>
      </c>
      <c r="H266">
        <v>3</v>
      </c>
      <c r="I266">
        <v>342.09760260618702</v>
      </c>
      <c r="J266" s="80">
        <v>2012</v>
      </c>
      <c r="K266" t="s">
        <v>30</v>
      </c>
      <c r="L266">
        <v>315</v>
      </c>
      <c r="M266">
        <v>38.478006610000001</v>
      </c>
      <c r="N266">
        <v>5</v>
      </c>
      <c r="O266" t="s">
        <v>15</v>
      </c>
      <c r="P266">
        <v>91.3</v>
      </c>
      <c r="Q266" t="s">
        <v>31</v>
      </c>
      <c r="R266" t="s">
        <v>14</v>
      </c>
      <c r="S266" t="s">
        <v>14</v>
      </c>
      <c r="T266" s="79">
        <v>2.5</v>
      </c>
      <c r="U266" s="79">
        <v>5</v>
      </c>
      <c r="V266" s="79">
        <v>3.75</v>
      </c>
      <c r="W266" s="79">
        <v>2.5</v>
      </c>
      <c r="X266">
        <v>2.1577600669999999</v>
      </c>
      <c r="Y266" t="s">
        <v>776</v>
      </c>
      <c r="Z266" t="s">
        <v>636</v>
      </c>
      <c r="AA266">
        <v>1</v>
      </c>
      <c r="AB266">
        <v>1600</v>
      </c>
      <c r="AE266" t="s">
        <v>532</v>
      </c>
      <c r="AF266">
        <v>1600</v>
      </c>
      <c r="AG266">
        <v>0.15</v>
      </c>
      <c r="AH266">
        <v>240</v>
      </c>
      <c r="AI266">
        <v>1360</v>
      </c>
      <c r="AJ266">
        <v>0.15</v>
      </c>
      <c r="AK266">
        <v>240</v>
      </c>
      <c r="AL266">
        <v>1360</v>
      </c>
      <c r="AM266">
        <v>10114.700532749179</v>
      </c>
      <c r="AN266">
        <v>57316.636352245347</v>
      </c>
      <c r="AO266">
        <v>21.825096899229802</v>
      </c>
      <c r="AP266">
        <v>123.67554909563555</v>
      </c>
      <c r="AQ266">
        <v>0.13301817039062197</v>
      </c>
    </row>
    <row r="267" spans="1:43" x14ac:dyDescent="0.35">
      <c r="A267">
        <v>266</v>
      </c>
      <c r="B267">
        <v>15</v>
      </c>
      <c r="C267" t="s">
        <v>9</v>
      </c>
      <c r="D267" s="14">
        <v>-29.889721999999999</v>
      </c>
      <c r="E267" s="15">
        <v>31.0075</v>
      </c>
      <c r="F267">
        <v>0.04</v>
      </c>
      <c r="G267" t="s">
        <v>47</v>
      </c>
      <c r="H267">
        <v>3</v>
      </c>
      <c r="I267">
        <v>342.09760260618702</v>
      </c>
      <c r="J267" s="80">
        <v>2012</v>
      </c>
      <c r="K267" t="s">
        <v>30</v>
      </c>
      <c r="L267">
        <v>315</v>
      </c>
      <c r="M267">
        <v>38.478006610000001</v>
      </c>
      <c r="N267">
        <v>5</v>
      </c>
      <c r="O267" t="s">
        <v>15</v>
      </c>
      <c r="P267">
        <v>91.3</v>
      </c>
      <c r="Q267" t="s">
        <v>31</v>
      </c>
      <c r="R267" t="s">
        <v>14</v>
      </c>
      <c r="S267" t="s">
        <v>14</v>
      </c>
      <c r="T267" s="79">
        <v>2.5</v>
      </c>
      <c r="U267" s="79">
        <v>5</v>
      </c>
      <c r="V267" s="79">
        <v>3.75</v>
      </c>
      <c r="W267" s="79">
        <v>2.5</v>
      </c>
      <c r="X267">
        <v>2.1577600669999999</v>
      </c>
      <c r="Y267" t="s">
        <v>776</v>
      </c>
      <c r="Z267" t="s">
        <v>636</v>
      </c>
      <c r="AA267">
        <v>1</v>
      </c>
      <c r="AB267">
        <v>1900</v>
      </c>
      <c r="AE267" t="s">
        <v>532</v>
      </c>
      <c r="AF267">
        <v>1900</v>
      </c>
      <c r="AG267">
        <v>0.15</v>
      </c>
      <c r="AH267">
        <v>285</v>
      </c>
      <c r="AI267">
        <v>1615</v>
      </c>
      <c r="AJ267">
        <v>0.15</v>
      </c>
      <c r="AK267">
        <v>285</v>
      </c>
      <c r="AL267">
        <v>1615</v>
      </c>
      <c r="AM267">
        <v>12011.20688263965</v>
      </c>
      <c r="AN267">
        <v>68063.505668291356</v>
      </c>
      <c r="AO267">
        <v>25.917302567835392</v>
      </c>
      <c r="AP267">
        <v>146.86471455106724</v>
      </c>
      <c r="AQ267">
        <v>0.13301817039062197</v>
      </c>
    </row>
    <row r="268" spans="1:43" x14ac:dyDescent="0.35">
      <c r="A268">
        <v>267</v>
      </c>
      <c r="B268">
        <v>16</v>
      </c>
      <c r="C268" t="s">
        <v>9</v>
      </c>
      <c r="D268" s="3">
        <v>1.21</v>
      </c>
      <c r="E268" s="1">
        <v>103.76</v>
      </c>
      <c r="F268">
        <v>0.04</v>
      </c>
      <c r="G268" t="s">
        <v>49</v>
      </c>
      <c r="H268">
        <v>0</v>
      </c>
      <c r="I268">
        <v>567.25915480200297</v>
      </c>
      <c r="J268" s="80">
        <v>2012</v>
      </c>
      <c r="K268" t="s">
        <v>11</v>
      </c>
      <c r="M268">
        <v>1</v>
      </c>
      <c r="O268" t="s">
        <v>12</v>
      </c>
      <c r="P268">
        <v>89</v>
      </c>
      <c r="Q268" t="s">
        <v>13</v>
      </c>
      <c r="R268" t="s">
        <v>14</v>
      </c>
      <c r="S268" t="s">
        <v>14</v>
      </c>
      <c r="T268" s="79">
        <v>0</v>
      </c>
      <c r="U268" s="79">
        <v>4</v>
      </c>
      <c r="V268" s="79">
        <v>2</v>
      </c>
      <c r="W268" s="79">
        <v>4</v>
      </c>
      <c r="X268">
        <v>1.6356766886</v>
      </c>
      <c r="Y268" t="s">
        <v>836</v>
      </c>
      <c r="Z268" t="s">
        <v>659</v>
      </c>
      <c r="AA268">
        <v>3</v>
      </c>
      <c r="AB268">
        <v>21.2</v>
      </c>
      <c r="AC268">
        <v>20.399999999999999</v>
      </c>
      <c r="AD268" t="s">
        <v>519</v>
      </c>
      <c r="AE268" t="s">
        <v>532</v>
      </c>
      <c r="AF268">
        <v>21.2</v>
      </c>
      <c r="AG268">
        <v>0.72</v>
      </c>
      <c r="AH268">
        <v>15.263999999999999</v>
      </c>
      <c r="AI268">
        <v>5.9359999999999999</v>
      </c>
      <c r="AJ268">
        <v>0.72</v>
      </c>
      <c r="AK268">
        <v>15.263999999999999</v>
      </c>
      <c r="AL268">
        <v>5.9359999999999999</v>
      </c>
      <c r="AM268">
        <v>17.150561797752808</v>
      </c>
      <c r="AN268">
        <v>6.6696629213483138</v>
      </c>
      <c r="AO268">
        <v>2.8052774128977973E-2</v>
      </c>
      <c r="AP268">
        <v>1.0909412161269212E-2</v>
      </c>
      <c r="AQ268">
        <v>0.55269999999999997</v>
      </c>
    </row>
    <row r="269" spans="1:43" x14ac:dyDescent="0.35">
      <c r="A269">
        <v>268</v>
      </c>
      <c r="B269">
        <v>16</v>
      </c>
      <c r="C269" t="s">
        <v>9</v>
      </c>
      <c r="D269" s="3">
        <v>1.26</v>
      </c>
      <c r="E269" s="1">
        <v>103.79</v>
      </c>
      <c r="F269">
        <v>0.03</v>
      </c>
      <c r="G269" t="s">
        <v>49</v>
      </c>
      <c r="H269">
        <v>0</v>
      </c>
      <c r="I269">
        <v>576.84135625003501</v>
      </c>
      <c r="J269" s="80">
        <v>2012</v>
      </c>
      <c r="K269" t="s">
        <v>11</v>
      </c>
      <c r="M269">
        <v>1</v>
      </c>
      <c r="O269" t="s">
        <v>12</v>
      </c>
      <c r="P269">
        <v>89</v>
      </c>
      <c r="Q269" t="s">
        <v>13</v>
      </c>
      <c r="R269" t="s">
        <v>14</v>
      </c>
      <c r="S269" t="s">
        <v>14</v>
      </c>
      <c r="T269" s="79">
        <v>0</v>
      </c>
      <c r="U269" s="79">
        <v>4</v>
      </c>
      <c r="V269" s="79">
        <v>2</v>
      </c>
      <c r="W269" s="79">
        <v>4</v>
      </c>
      <c r="X269">
        <v>1.6356766886</v>
      </c>
      <c r="Y269" t="s">
        <v>836</v>
      </c>
      <c r="Z269" t="s">
        <v>659</v>
      </c>
      <c r="AA269">
        <v>3</v>
      </c>
      <c r="AB269">
        <v>57.2</v>
      </c>
      <c r="AC269">
        <v>11.6</v>
      </c>
      <c r="AD269" t="s">
        <v>519</v>
      </c>
      <c r="AE269" t="s">
        <v>532</v>
      </c>
      <c r="AF269">
        <v>57.2</v>
      </c>
      <c r="AG269">
        <v>0.72</v>
      </c>
      <c r="AH269">
        <v>41.183999999999997</v>
      </c>
      <c r="AI269">
        <v>16.016000000000005</v>
      </c>
      <c r="AJ269">
        <v>0.72</v>
      </c>
      <c r="AK269">
        <v>41.183999999999997</v>
      </c>
      <c r="AL269">
        <v>16.016000000000005</v>
      </c>
      <c r="AM269">
        <v>46.274157303370785</v>
      </c>
      <c r="AN269">
        <v>17.995505617977532</v>
      </c>
      <c r="AO269">
        <v>7.5689560385733032E-2</v>
      </c>
      <c r="AP269">
        <v>2.9434829038896188E-2</v>
      </c>
      <c r="AQ269">
        <v>0.55269999999999997</v>
      </c>
    </row>
    <row r="270" spans="1:43" x14ac:dyDescent="0.35">
      <c r="A270">
        <v>269</v>
      </c>
      <c r="B270">
        <v>16</v>
      </c>
      <c r="C270" t="s">
        <v>9</v>
      </c>
      <c r="D270" s="3">
        <v>1.37</v>
      </c>
      <c r="E270" s="1">
        <v>103.95</v>
      </c>
      <c r="F270">
        <v>0</v>
      </c>
      <c r="G270" t="s">
        <v>49</v>
      </c>
      <c r="H270">
        <v>0</v>
      </c>
      <c r="I270">
        <v>628.44892758696597</v>
      </c>
      <c r="J270" s="80">
        <v>2012</v>
      </c>
      <c r="K270" t="s">
        <v>11</v>
      </c>
      <c r="M270">
        <v>1</v>
      </c>
      <c r="O270" t="s">
        <v>12</v>
      </c>
      <c r="P270">
        <v>89</v>
      </c>
      <c r="Q270" t="s">
        <v>13</v>
      </c>
      <c r="R270" t="s">
        <v>14</v>
      </c>
      <c r="S270" t="s">
        <v>14</v>
      </c>
      <c r="T270" s="79">
        <v>0</v>
      </c>
      <c r="U270" s="79">
        <v>4</v>
      </c>
      <c r="V270" s="79">
        <v>2</v>
      </c>
      <c r="W270" s="79">
        <v>4</v>
      </c>
      <c r="X270">
        <v>1.6356766886</v>
      </c>
      <c r="Y270" t="s">
        <v>836</v>
      </c>
      <c r="Z270" t="s">
        <v>659</v>
      </c>
      <c r="AA270">
        <v>3</v>
      </c>
      <c r="AB270">
        <v>28</v>
      </c>
      <c r="AC270">
        <v>17.600000000000001</v>
      </c>
      <c r="AD270" t="s">
        <v>519</v>
      </c>
      <c r="AE270" t="s">
        <v>532</v>
      </c>
      <c r="AF270">
        <v>28</v>
      </c>
      <c r="AG270">
        <v>0.72</v>
      </c>
      <c r="AH270">
        <v>20.16</v>
      </c>
      <c r="AI270">
        <v>7.84</v>
      </c>
      <c r="AJ270">
        <v>0.72</v>
      </c>
      <c r="AK270">
        <v>20.16</v>
      </c>
      <c r="AL270">
        <v>7.84</v>
      </c>
      <c r="AM270">
        <v>22.651685393258429</v>
      </c>
      <c r="AN270">
        <v>8.808988764044944</v>
      </c>
      <c r="AO270">
        <v>3.7050833755253941E-2</v>
      </c>
      <c r="AP270">
        <v>1.440865757148764E-2</v>
      </c>
      <c r="AQ270">
        <v>0.55269999999999997</v>
      </c>
    </row>
    <row r="271" spans="1:43" x14ac:dyDescent="0.35">
      <c r="A271">
        <v>270</v>
      </c>
      <c r="B271">
        <v>16</v>
      </c>
      <c r="C271" t="s">
        <v>9</v>
      </c>
      <c r="D271" s="3">
        <v>1.39</v>
      </c>
      <c r="E271" s="1">
        <v>103.98</v>
      </c>
      <c r="F271">
        <v>0.01</v>
      </c>
      <c r="G271" t="s">
        <v>49</v>
      </c>
      <c r="H271">
        <v>0</v>
      </c>
      <c r="I271">
        <v>634.20995500364199</v>
      </c>
      <c r="J271" s="80">
        <v>2012</v>
      </c>
      <c r="K271" t="s">
        <v>11</v>
      </c>
      <c r="M271">
        <v>1</v>
      </c>
      <c r="O271" t="s">
        <v>12</v>
      </c>
      <c r="P271">
        <v>89</v>
      </c>
      <c r="Q271" t="s">
        <v>13</v>
      </c>
      <c r="R271" t="s">
        <v>14</v>
      </c>
      <c r="S271" t="s">
        <v>14</v>
      </c>
      <c r="T271" s="79">
        <v>0</v>
      </c>
      <c r="U271" s="79">
        <v>4</v>
      </c>
      <c r="V271" s="79">
        <v>2</v>
      </c>
      <c r="W271" s="79">
        <v>4</v>
      </c>
      <c r="X271">
        <v>1.6356766886</v>
      </c>
      <c r="Y271" t="s">
        <v>836</v>
      </c>
      <c r="Z271" t="s">
        <v>659</v>
      </c>
      <c r="AA271">
        <v>3</v>
      </c>
      <c r="AB271">
        <v>38.799999999999997</v>
      </c>
      <c r="AC271">
        <v>22.8</v>
      </c>
      <c r="AD271" t="s">
        <v>519</v>
      </c>
      <c r="AE271" t="s">
        <v>532</v>
      </c>
      <c r="AF271">
        <v>38.799999999999997</v>
      </c>
      <c r="AG271">
        <v>0.72</v>
      </c>
      <c r="AH271">
        <v>27.935999999999996</v>
      </c>
      <c r="AI271">
        <v>10.864000000000001</v>
      </c>
      <c r="AJ271">
        <v>0.72</v>
      </c>
      <c r="AK271">
        <v>27.935999999999996</v>
      </c>
      <c r="AL271">
        <v>10.864000000000001</v>
      </c>
      <c r="AM271">
        <v>31.388764044943819</v>
      </c>
      <c r="AN271">
        <v>12.206741573033709</v>
      </c>
      <c r="AO271">
        <v>5.1341869632280449E-2</v>
      </c>
      <c r="AP271">
        <v>1.9966282634775734E-2</v>
      </c>
      <c r="AQ271">
        <v>0.55269999999999997</v>
      </c>
    </row>
    <row r="272" spans="1:43" x14ac:dyDescent="0.35">
      <c r="A272">
        <v>271</v>
      </c>
      <c r="B272">
        <v>16</v>
      </c>
      <c r="C272" t="s">
        <v>9</v>
      </c>
      <c r="D272" s="3">
        <v>1.4</v>
      </c>
      <c r="E272" s="1">
        <v>103.97</v>
      </c>
      <c r="F272">
        <v>0</v>
      </c>
      <c r="G272" t="s">
        <v>49</v>
      </c>
      <c r="H272">
        <v>0</v>
      </c>
      <c r="I272">
        <v>627.40940843762905</v>
      </c>
      <c r="J272" s="80">
        <v>2012</v>
      </c>
      <c r="K272" t="s">
        <v>11</v>
      </c>
      <c r="M272">
        <v>1</v>
      </c>
      <c r="O272" t="s">
        <v>12</v>
      </c>
      <c r="P272">
        <v>89</v>
      </c>
      <c r="Q272" t="s">
        <v>13</v>
      </c>
      <c r="R272" t="s">
        <v>14</v>
      </c>
      <c r="S272" t="s">
        <v>14</v>
      </c>
      <c r="T272" s="79">
        <v>0</v>
      </c>
      <c r="U272" s="79">
        <v>4</v>
      </c>
      <c r="V272" s="79">
        <v>2</v>
      </c>
      <c r="W272" s="79">
        <v>4</v>
      </c>
      <c r="X272">
        <v>1.6356766886</v>
      </c>
      <c r="Y272" t="s">
        <v>836</v>
      </c>
      <c r="Z272" t="s">
        <v>659</v>
      </c>
      <c r="AA272">
        <v>3</v>
      </c>
      <c r="AB272">
        <v>12</v>
      </c>
      <c r="AC272">
        <v>8</v>
      </c>
      <c r="AD272" t="s">
        <v>519</v>
      </c>
      <c r="AE272" t="s">
        <v>532</v>
      </c>
      <c r="AF272">
        <v>12</v>
      </c>
      <c r="AG272">
        <v>0.72</v>
      </c>
      <c r="AH272">
        <v>8.64</v>
      </c>
      <c r="AI272">
        <v>3.3599999999999994</v>
      </c>
      <c r="AJ272">
        <v>0.72</v>
      </c>
      <c r="AK272">
        <v>8.64</v>
      </c>
      <c r="AL272">
        <v>3.3599999999999994</v>
      </c>
      <c r="AM272">
        <v>9.7078651685393265</v>
      </c>
      <c r="AN272">
        <v>3.7752808988764039</v>
      </c>
      <c r="AO272">
        <v>1.5878928752251685E-2</v>
      </c>
      <c r="AP272">
        <v>6.1751389592089884E-3</v>
      </c>
      <c r="AQ272">
        <v>0.55269999999999997</v>
      </c>
    </row>
    <row r="273" spans="1:43" x14ac:dyDescent="0.35">
      <c r="A273">
        <v>272</v>
      </c>
      <c r="B273">
        <v>16</v>
      </c>
      <c r="C273" t="s">
        <v>9</v>
      </c>
      <c r="D273" s="3">
        <v>1.44</v>
      </c>
      <c r="E273" s="1">
        <v>103.73</v>
      </c>
      <c r="F273">
        <v>0.15</v>
      </c>
      <c r="G273" t="s">
        <v>49</v>
      </c>
      <c r="H273">
        <v>0</v>
      </c>
      <c r="I273">
        <v>543.839867876531</v>
      </c>
      <c r="J273" s="80">
        <v>2012</v>
      </c>
      <c r="K273" t="s">
        <v>11</v>
      </c>
      <c r="M273">
        <v>1</v>
      </c>
      <c r="O273" t="s">
        <v>12</v>
      </c>
      <c r="P273">
        <v>89</v>
      </c>
      <c r="Q273" t="s">
        <v>13</v>
      </c>
      <c r="R273" t="s">
        <v>14</v>
      </c>
      <c r="S273" t="s">
        <v>14</v>
      </c>
      <c r="T273" s="79">
        <v>0</v>
      </c>
      <c r="U273" s="79">
        <v>4</v>
      </c>
      <c r="V273" s="79">
        <v>2</v>
      </c>
      <c r="W273" s="79">
        <v>4</v>
      </c>
      <c r="X273">
        <v>1.6356766886</v>
      </c>
      <c r="Y273" t="s">
        <v>836</v>
      </c>
      <c r="Z273" t="s">
        <v>659</v>
      </c>
      <c r="AA273">
        <v>3</v>
      </c>
      <c r="AB273">
        <v>37.200000000000003</v>
      </c>
      <c r="AC273">
        <v>16</v>
      </c>
      <c r="AD273" t="s">
        <v>519</v>
      </c>
      <c r="AE273" t="s">
        <v>532</v>
      </c>
      <c r="AF273">
        <v>37.200000000000003</v>
      </c>
      <c r="AG273">
        <v>0.72</v>
      </c>
      <c r="AH273">
        <v>26.784000000000002</v>
      </c>
      <c r="AI273">
        <v>10.416</v>
      </c>
      <c r="AJ273">
        <v>0.72</v>
      </c>
      <c r="AK273">
        <v>26.784000000000002</v>
      </c>
      <c r="AL273">
        <v>10.416</v>
      </c>
      <c r="AM273">
        <v>30.094382022471912</v>
      </c>
      <c r="AN273">
        <v>11.703370786516855</v>
      </c>
      <c r="AO273">
        <v>4.9224679131980233E-2</v>
      </c>
      <c r="AP273">
        <v>1.9142930773547867E-2</v>
      </c>
      <c r="AQ273">
        <v>0.55269999999999997</v>
      </c>
    </row>
    <row r="274" spans="1:43" x14ac:dyDescent="0.35">
      <c r="A274">
        <v>273</v>
      </c>
      <c r="B274">
        <v>16</v>
      </c>
      <c r="C274" t="s">
        <v>9</v>
      </c>
      <c r="D274" s="3">
        <v>1.44</v>
      </c>
      <c r="E274" s="1">
        <v>103.67</v>
      </c>
      <c r="F274">
        <v>0.01</v>
      </c>
      <c r="G274" t="s">
        <v>49</v>
      </c>
      <c r="H274">
        <v>0</v>
      </c>
      <c r="I274">
        <v>525.30403293291397</v>
      </c>
      <c r="J274" s="80">
        <v>2012</v>
      </c>
      <c r="K274" t="s">
        <v>11</v>
      </c>
      <c r="M274">
        <v>1</v>
      </c>
      <c r="O274" t="s">
        <v>12</v>
      </c>
      <c r="P274">
        <v>89</v>
      </c>
      <c r="Q274" t="s">
        <v>13</v>
      </c>
      <c r="R274" t="s">
        <v>14</v>
      </c>
      <c r="S274" t="s">
        <v>14</v>
      </c>
      <c r="T274" s="79">
        <v>0</v>
      </c>
      <c r="U274" s="79">
        <v>4</v>
      </c>
      <c r="V274" s="79">
        <v>2</v>
      </c>
      <c r="W274" s="79">
        <v>4</v>
      </c>
      <c r="X274">
        <v>1.6356766886</v>
      </c>
      <c r="Y274" t="s">
        <v>836</v>
      </c>
      <c r="Z274" t="s">
        <v>659</v>
      </c>
      <c r="AA274">
        <v>3</v>
      </c>
      <c r="AB274">
        <v>62.8</v>
      </c>
      <c r="AC274">
        <v>27.2</v>
      </c>
      <c r="AD274" t="s">
        <v>519</v>
      </c>
      <c r="AE274" t="s">
        <v>532</v>
      </c>
      <c r="AF274">
        <v>62.8</v>
      </c>
      <c r="AG274">
        <v>0.72</v>
      </c>
      <c r="AH274">
        <v>45.215999999999994</v>
      </c>
      <c r="AI274">
        <v>17.584000000000003</v>
      </c>
      <c r="AJ274">
        <v>0.72</v>
      </c>
      <c r="AK274">
        <v>45.215999999999994</v>
      </c>
      <c r="AL274">
        <v>17.584000000000003</v>
      </c>
      <c r="AM274">
        <v>50.804494382022469</v>
      </c>
      <c r="AN274">
        <v>19.75730337078652</v>
      </c>
      <c r="AO274">
        <v>8.3099727136783819E-2</v>
      </c>
      <c r="AP274">
        <v>3.2316560553193714E-2</v>
      </c>
      <c r="AQ274">
        <v>0.55269999999999997</v>
      </c>
    </row>
    <row r="275" spans="1:43" x14ac:dyDescent="0.35">
      <c r="A275">
        <v>274</v>
      </c>
      <c r="B275">
        <v>17</v>
      </c>
      <c r="C275" t="s">
        <v>25</v>
      </c>
      <c r="D275" s="3">
        <v>36.800494999999998</v>
      </c>
      <c r="E275" s="1">
        <v>10.242768</v>
      </c>
      <c r="F275">
        <v>7.0000000000000007E-2</v>
      </c>
      <c r="G275" t="s">
        <v>614</v>
      </c>
      <c r="H275">
        <v>0</v>
      </c>
      <c r="I275">
        <v>304.03268483660298</v>
      </c>
      <c r="J275" s="80">
        <v>2017</v>
      </c>
      <c r="K275" t="s">
        <v>11</v>
      </c>
      <c r="L275">
        <v>100</v>
      </c>
      <c r="M275">
        <v>11.428783320000001</v>
      </c>
      <c r="N275">
        <v>5</v>
      </c>
      <c r="O275" t="s">
        <v>12</v>
      </c>
      <c r="P275">
        <v>89</v>
      </c>
      <c r="Q275" t="s">
        <v>13</v>
      </c>
      <c r="R275" t="s">
        <v>14</v>
      </c>
      <c r="S275" t="s">
        <v>14</v>
      </c>
      <c r="T275" s="79">
        <v>0</v>
      </c>
      <c r="U275" s="79">
        <v>3</v>
      </c>
      <c r="V275" s="79">
        <v>1.5</v>
      </c>
      <c r="W275" s="79">
        <v>3</v>
      </c>
      <c r="X275">
        <v>1.3241679239999999</v>
      </c>
      <c r="Y275" t="s">
        <v>1103</v>
      </c>
      <c r="Z275" t="s">
        <v>622</v>
      </c>
      <c r="AA275">
        <v>3</v>
      </c>
      <c r="AB275">
        <v>383</v>
      </c>
      <c r="AC275">
        <v>22</v>
      </c>
      <c r="AD275" t="s">
        <v>519</v>
      </c>
      <c r="AE275" t="s">
        <v>532</v>
      </c>
      <c r="AF275">
        <v>383</v>
      </c>
      <c r="AG275">
        <v>0.67769999999999997</v>
      </c>
      <c r="AH275">
        <v>259.5591</v>
      </c>
      <c r="AI275">
        <v>123.4409</v>
      </c>
      <c r="AJ275">
        <v>0.67769999999999997</v>
      </c>
      <c r="AK275">
        <v>259.5591</v>
      </c>
      <c r="AL275">
        <v>123.4409</v>
      </c>
      <c r="AM275">
        <v>3333.0839467800133</v>
      </c>
      <c r="AN275">
        <v>1585.1452796918966</v>
      </c>
      <c r="AO275">
        <v>4.4135628503254161</v>
      </c>
      <c r="AP275">
        <v>2.0989985342480177</v>
      </c>
      <c r="AQ275">
        <v>0.13341858489683281</v>
      </c>
    </row>
    <row r="276" spans="1:43" x14ac:dyDescent="0.35">
      <c r="A276">
        <v>275</v>
      </c>
      <c r="B276">
        <v>17</v>
      </c>
      <c r="C276" t="s">
        <v>25</v>
      </c>
      <c r="D276" s="3">
        <v>36.816428000000002</v>
      </c>
      <c r="E276" s="1">
        <v>10.310187000000001</v>
      </c>
      <c r="F276">
        <v>0.01</v>
      </c>
      <c r="G276" t="s">
        <v>614</v>
      </c>
      <c r="H276">
        <v>0</v>
      </c>
      <c r="I276">
        <v>320.99404472424499</v>
      </c>
      <c r="J276" s="80">
        <v>2017</v>
      </c>
      <c r="K276" t="s">
        <v>11</v>
      </c>
      <c r="L276">
        <v>100</v>
      </c>
      <c r="M276">
        <v>11.428783320000001</v>
      </c>
      <c r="N276">
        <v>5</v>
      </c>
      <c r="O276" t="s">
        <v>12</v>
      </c>
      <c r="P276">
        <v>89</v>
      </c>
      <c r="Q276" t="s">
        <v>13</v>
      </c>
      <c r="R276" t="s">
        <v>14</v>
      </c>
      <c r="S276" t="s">
        <v>14</v>
      </c>
      <c r="T276" s="79">
        <v>0</v>
      </c>
      <c r="U276" s="79">
        <v>3</v>
      </c>
      <c r="V276" s="79">
        <v>1.5</v>
      </c>
      <c r="W276" s="79">
        <v>3</v>
      </c>
      <c r="X276">
        <v>1.3241679239999999</v>
      </c>
      <c r="Y276" t="s">
        <v>1103</v>
      </c>
      <c r="Z276" t="s">
        <v>622</v>
      </c>
      <c r="AA276">
        <v>3</v>
      </c>
      <c r="AB276">
        <v>340</v>
      </c>
      <c r="AC276">
        <v>43</v>
      </c>
      <c r="AD276" t="s">
        <v>519</v>
      </c>
      <c r="AE276" t="s">
        <v>532</v>
      </c>
      <c r="AF276">
        <v>340</v>
      </c>
      <c r="AG276">
        <v>0.98750000000000004</v>
      </c>
      <c r="AH276">
        <v>335.75</v>
      </c>
      <c r="AI276">
        <v>4.25</v>
      </c>
      <c r="AJ276">
        <v>0.98750000000000004</v>
      </c>
      <c r="AK276">
        <v>335.75</v>
      </c>
      <c r="AL276">
        <v>4.25</v>
      </c>
      <c r="AM276">
        <v>4311.4764041460685</v>
      </c>
      <c r="AN276">
        <v>54.575650685393263</v>
      </c>
      <c r="AO276">
        <v>5.7091187594530846</v>
      </c>
      <c r="AP276">
        <v>7.2267326069026375E-2</v>
      </c>
      <c r="AQ276">
        <v>0.13341858489683281</v>
      </c>
    </row>
    <row r="277" spans="1:43" x14ac:dyDescent="0.35">
      <c r="A277">
        <v>276</v>
      </c>
      <c r="B277">
        <v>17</v>
      </c>
      <c r="C277" t="s">
        <v>25</v>
      </c>
      <c r="D277" s="3">
        <v>36.819732999999999</v>
      </c>
      <c r="E277" s="1">
        <v>10.208258000000001</v>
      </c>
      <c r="F277">
        <v>0.19</v>
      </c>
      <c r="G277" t="s">
        <v>614</v>
      </c>
      <c r="H277">
        <v>0</v>
      </c>
      <c r="I277">
        <v>298.35796132511302</v>
      </c>
      <c r="J277" s="80">
        <v>2017</v>
      </c>
      <c r="K277" t="s">
        <v>11</v>
      </c>
      <c r="L277">
        <v>100</v>
      </c>
      <c r="M277">
        <v>11.428783320000001</v>
      </c>
      <c r="N277">
        <v>5</v>
      </c>
      <c r="O277" t="s">
        <v>12</v>
      </c>
      <c r="P277">
        <v>89</v>
      </c>
      <c r="Q277" t="s">
        <v>13</v>
      </c>
      <c r="R277" t="s">
        <v>14</v>
      </c>
      <c r="S277" t="s">
        <v>14</v>
      </c>
      <c r="T277" s="79">
        <v>0</v>
      </c>
      <c r="U277" s="79">
        <v>3</v>
      </c>
      <c r="V277" s="79">
        <v>1.5</v>
      </c>
      <c r="W277" s="79">
        <v>3</v>
      </c>
      <c r="X277">
        <v>1.3241679239999999</v>
      </c>
      <c r="Y277" t="s">
        <v>1103</v>
      </c>
      <c r="Z277" t="s">
        <v>622</v>
      </c>
      <c r="AA277">
        <v>3</v>
      </c>
      <c r="AB277">
        <v>249</v>
      </c>
      <c r="AC277">
        <v>20</v>
      </c>
      <c r="AD277" t="s">
        <v>519</v>
      </c>
      <c r="AE277" t="s">
        <v>532</v>
      </c>
      <c r="AF277">
        <v>249</v>
      </c>
      <c r="AG277">
        <v>0.87329999999999997</v>
      </c>
      <c r="AH277">
        <v>217.45169999999999</v>
      </c>
      <c r="AI277">
        <v>31.548300000000012</v>
      </c>
      <c r="AJ277">
        <v>0.87329999999999997</v>
      </c>
      <c r="AK277">
        <v>217.45169999999999</v>
      </c>
      <c r="AL277">
        <v>31.548300000000012</v>
      </c>
      <c r="AM277">
        <v>2792.3689459164539</v>
      </c>
      <c r="AN277">
        <v>405.12211776893957</v>
      </c>
      <c r="AO277">
        <v>3.6975653901562588</v>
      </c>
      <c r="AP277">
        <v>0.53644971365258021</v>
      </c>
      <c r="AQ277">
        <v>0.13341858489683281</v>
      </c>
    </row>
    <row r="278" spans="1:43" x14ac:dyDescent="0.35">
      <c r="A278">
        <v>277</v>
      </c>
      <c r="B278">
        <v>17</v>
      </c>
      <c r="C278" t="s">
        <v>25</v>
      </c>
      <c r="D278" s="3">
        <v>36.835898999999998</v>
      </c>
      <c r="E278" s="1">
        <v>10.325426999999999</v>
      </c>
      <c r="F278">
        <v>0.01</v>
      </c>
      <c r="G278" t="s">
        <v>614</v>
      </c>
      <c r="H278">
        <v>0</v>
      </c>
      <c r="I278">
        <v>326.35640679129</v>
      </c>
      <c r="J278" s="80">
        <v>2017</v>
      </c>
      <c r="K278" t="s">
        <v>11</v>
      </c>
      <c r="L278">
        <v>100</v>
      </c>
      <c r="M278">
        <v>11.428783320000001</v>
      </c>
      <c r="N278">
        <v>5</v>
      </c>
      <c r="O278" t="s">
        <v>12</v>
      </c>
      <c r="P278">
        <v>89</v>
      </c>
      <c r="Q278" t="s">
        <v>13</v>
      </c>
      <c r="R278" t="s">
        <v>14</v>
      </c>
      <c r="S278" t="s">
        <v>14</v>
      </c>
      <c r="T278" s="79">
        <v>0</v>
      </c>
      <c r="U278" s="79">
        <v>3</v>
      </c>
      <c r="V278" s="79">
        <v>1.5</v>
      </c>
      <c r="W278" s="79">
        <v>3</v>
      </c>
      <c r="X278">
        <v>1.3241679239999999</v>
      </c>
      <c r="Y278" t="s">
        <v>1103</v>
      </c>
      <c r="Z278" t="s">
        <v>622</v>
      </c>
      <c r="AA278">
        <v>3</v>
      </c>
      <c r="AB278">
        <v>136</v>
      </c>
      <c r="AC278">
        <v>32</v>
      </c>
      <c r="AD278" t="s">
        <v>519</v>
      </c>
      <c r="AE278" t="s">
        <v>532</v>
      </c>
      <c r="AF278">
        <v>136</v>
      </c>
      <c r="AG278">
        <v>0.71009999999999995</v>
      </c>
      <c r="AH278">
        <v>96.573599999999999</v>
      </c>
      <c r="AI278">
        <v>39.426400000000001</v>
      </c>
      <c r="AJ278">
        <v>0.71009999999999995</v>
      </c>
      <c r="AK278">
        <v>96.573599999999999</v>
      </c>
      <c r="AL278">
        <v>39.426400000000001</v>
      </c>
      <c r="AM278">
        <v>1240.1334256543282</v>
      </c>
      <c r="AN278">
        <v>506.28739627825627</v>
      </c>
      <c r="AO278">
        <v>1.6421449037317</v>
      </c>
      <c r="AP278">
        <v>0.67040953047714391</v>
      </c>
      <c r="AQ278">
        <v>0.13341858489683281</v>
      </c>
    </row>
    <row r="279" spans="1:43" x14ac:dyDescent="0.35">
      <c r="A279">
        <v>278</v>
      </c>
      <c r="B279">
        <v>17</v>
      </c>
      <c r="C279" t="s">
        <v>25</v>
      </c>
      <c r="D279" s="3">
        <v>37.148169000000003</v>
      </c>
      <c r="E279" s="1">
        <v>9.815296</v>
      </c>
      <c r="F279">
        <v>0.35</v>
      </c>
      <c r="G279" t="s">
        <v>614</v>
      </c>
      <c r="H279">
        <v>0</v>
      </c>
      <c r="I279">
        <v>307.99402405344398</v>
      </c>
      <c r="J279" s="80">
        <v>2017</v>
      </c>
      <c r="K279" t="s">
        <v>11</v>
      </c>
      <c r="L279">
        <v>100</v>
      </c>
      <c r="M279">
        <v>11.428783320000001</v>
      </c>
      <c r="N279">
        <v>5</v>
      </c>
      <c r="O279" t="s">
        <v>12</v>
      </c>
      <c r="P279">
        <v>89</v>
      </c>
      <c r="Q279" t="s">
        <v>13</v>
      </c>
      <c r="R279" t="s">
        <v>14</v>
      </c>
      <c r="S279" t="s">
        <v>14</v>
      </c>
      <c r="T279" s="79">
        <v>0</v>
      </c>
      <c r="U279" s="79">
        <v>3</v>
      </c>
      <c r="V279" s="79">
        <v>1.5</v>
      </c>
      <c r="W279" s="79">
        <v>3</v>
      </c>
      <c r="X279">
        <v>1.3241679239999999</v>
      </c>
      <c r="Y279" t="s">
        <v>1103</v>
      </c>
      <c r="Z279" t="s">
        <v>622</v>
      </c>
      <c r="AA279">
        <v>3</v>
      </c>
      <c r="AB279">
        <v>461</v>
      </c>
      <c r="AC279">
        <v>29</v>
      </c>
      <c r="AD279" t="s">
        <v>519</v>
      </c>
      <c r="AE279" t="s">
        <v>532</v>
      </c>
      <c r="AF279">
        <v>461</v>
      </c>
      <c r="AG279">
        <v>0.11600000000000001</v>
      </c>
      <c r="AH279">
        <v>53.476000000000006</v>
      </c>
      <c r="AI279">
        <v>407.524</v>
      </c>
      <c r="AJ279">
        <v>0.11600000000000001</v>
      </c>
      <c r="AK279">
        <v>53.476000000000006</v>
      </c>
      <c r="AL279">
        <v>407.524</v>
      </c>
      <c r="AM279">
        <v>686.70294024755071</v>
      </c>
      <c r="AN279">
        <v>5233.1499929209895</v>
      </c>
      <c r="AO279">
        <v>0.90931000679229523</v>
      </c>
      <c r="AP279">
        <v>6.9295693621068004</v>
      </c>
      <c r="AQ279">
        <v>0.13341858489683281</v>
      </c>
    </row>
    <row r="280" spans="1:43" x14ac:dyDescent="0.35">
      <c r="A280">
        <v>279</v>
      </c>
      <c r="B280">
        <v>18</v>
      </c>
      <c r="C280" t="s">
        <v>20</v>
      </c>
      <c r="D280" s="3">
        <v>51</v>
      </c>
      <c r="E280" s="1">
        <v>3</v>
      </c>
      <c r="F280">
        <v>0</v>
      </c>
      <c r="G280" t="s">
        <v>47</v>
      </c>
      <c r="H280" s="23">
        <v>0</v>
      </c>
      <c r="I280">
        <v>386.10110247894102</v>
      </c>
      <c r="J280" s="80">
        <v>2007</v>
      </c>
      <c r="K280" t="s">
        <v>40</v>
      </c>
      <c r="L280">
        <v>38</v>
      </c>
      <c r="M280">
        <v>4.1059253030000002</v>
      </c>
      <c r="O280" t="s">
        <v>12</v>
      </c>
      <c r="P280">
        <v>89</v>
      </c>
      <c r="Q280" t="s">
        <v>13</v>
      </c>
      <c r="R280" t="s">
        <v>14</v>
      </c>
      <c r="S280" t="s">
        <v>16</v>
      </c>
      <c r="T280" s="79">
        <v>0</v>
      </c>
      <c r="U280" s="79">
        <v>10</v>
      </c>
      <c r="V280" s="79">
        <v>5</v>
      </c>
      <c r="W280" s="79">
        <v>10</v>
      </c>
      <c r="X280">
        <v>1.788789671</v>
      </c>
      <c r="Y280" t="s">
        <v>1104</v>
      </c>
      <c r="Z280" t="s">
        <v>622</v>
      </c>
      <c r="AA280">
        <v>3</v>
      </c>
      <c r="AB280">
        <v>126.1</v>
      </c>
      <c r="AC280">
        <v>46.3</v>
      </c>
      <c r="AD280" t="s">
        <v>519</v>
      </c>
      <c r="AE280" t="s">
        <v>532</v>
      </c>
      <c r="AF280">
        <v>126.1</v>
      </c>
      <c r="AG280">
        <v>0.59</v>
      </c>
      <c r="AH280">
        <v>74.398999999999987</v>
      </c>
      <c r="AI280">
        <v>51.701000000000008</v>
      </c>
      <c r="AJ280">
        <v>0.59</v>
      </c>
      <c r="AK280">
        <v>74.398999999999987</v>
      </c>
      <c r="AL280">
        <v>51.701000000000008</v>
      </c>
      <c r="AM280">
        <v>343.23228833471569</v>
      </c>
      <c r="AN280">
        <v>238.51735291056522</v>
      </c>
      <c r="AO280">
        <v>0.61397037212683325</v>
      </c>
      <c r="AP280">
        <v>0.42665737724068087</v>
      </c>
      <c r="AQ280">
        <v>0.13341858489683281</v>
      </c>
    </row>
    <row r="281" spans="1:43" x14ac:dyDescent="0.35">
      <c r="A281">
        <v>280</v>
      </c>
      <c r="B281">
        <v>18</v>
      </c>
      <c r="C281" t="s">
        <v>20</v>
      </c>
      <c r="D281" s="3">
        <v>51</v>
      </c>
      <c r="E281" s="1">
        <v>3</v>
      </c>
      <c r="F281">
        <v>0</v>
      </c>
      <c r="G281" t="s">
        <v>47</v>
      </c>
      <c r="H281" s="23">
        <v>0</v>
      </c>
      <c r="I281">
        <v>386.10110247894102</v>
      </c>
      <c r="J281" s="80">
        <v>2007</v>
      </c>
      <c r="K281" t="s">
        <v>40</v>
      </c>
      <c r="L281">
        <v>38</v>
      </c>
      <c r="M281">
        <v>4.1059253030000002</v>
      </c>
      <c r="O281" t="s">
        <v>12</v>
      </c>
      <c r="P281">
        <v>89</v>
      </c>
      <c r="Q281" t="s">
        <v>13</v>
      </c>
      <c r="R281" t="s">
        <v>14</v>
      </c>
      <c r="S281" t="s">
        <v>16</v>
      </c>
      <c r="T281" s="79">
        <v>0</v>
      </c>
      <c r="U281" s="79">
        <v>10</v>
      </c>
      <c r="V281" s="79">
        <v>5</v>
      </c>
      <c r="W281" s="79">
        <v>10</v>
      </c>
      <c r="X281">
        <v>1.788789671</v>
      </c>
      <c r="Y281" t="s">
        <v>1104</v>
      </c>
      <c r="Z281" t="s">
        <v>622</v>
      </c>
      <c r="AA281">
        <v>3</v>
      </c>
      <c r="AB281">
        <v>172.2</v>
      </c>
      <c r="AC281">
        <v>70.900000000000006</v>
      </c>
      <c r="AD281" t="s">
        <v>519</v>
      </c>
      <c r="AE281" t="s">
        <v>532</v>
      </c>
      <c r="AF281">
        <v>172.2</v>
      </c>
      <c r="AG281">
        <v>0.59</v>
      </c>
      <c r="AH281">
        <v>101.59799999999998</v>
      </c>
      <c r="AI281">
        <v>70.602000000000004</v>
      </c>
      <c r="AJ281">
        <v>0.59</v>
      </c>
      <c r="AK281">
        <v>101.59799999999998</v>
      </c>
      <c r="AL281">
        <v>70.602000000000004</v>
      </c>
      <c r="AM281">
        <v>468.71213363392582</v>
      </c>
      <c r="AN281">
        <v>325.71521150832143</v>
      </c>
      <c r="AO281">
        <v>0.83842742331673825</v>
      </c>
      <c r="AP281">
        <v>0.58263600603366572</v>
      </c>
      <c r="AQ281">
        <v>0.13341858489683281</v>
      </c>
    </row>
    <row r="282" spans="1:43" x14ac:dyDescent="0.35">
      <c r="A282">
        <v>281</v>
      </c>
      <c r="B282">
        <v>18</v>
      </c>
      <c r="C282" t="s">
        <v>20</v>
      </c>
      <c r="D282" s="3">
        <v>51</v>
      </c>
      <c r="E282" s="1">
        <v>3</v>
      </c>
      <c r="F282">
        <v>0</v>
      </c>
      <c r="G282" t="s">
        <v>47</v>
      </c>
      <c r="H282" s="23">
        <v>0</v>
      </c>
      <c r="I282">
        <v>386.10110247894102</v>
      </c>
      <c r="J282" s="80">
        <v>2007</v>
      </c>
      <c r="K282" t="s">
        <v>40</v>
      </c>
      <c r="L282">
        <v>38</v>
      </c>
      <c r="M282">
        <v>4.1059253030000002</v>
      </c>
      <c r="O282" t="s">
        <v>12</v>
      </c>
      <c r="P282">
        <v>89</v>
      </c>
      <c r="Q282" t="s">
        <v>13</v>
      </c>
      <c r="R282" t="s">
        <v>14</v>
      </c>
      <c r="S282" t="s">
        <v>16</v>
      </c>
      <c r="T282" s="79">
        <v>0</v>
      </c>
      <c r="U282" s="79">
        <v>10</v>
      </c>
      <c r="V282" s="79">
        <v>5</v>
      </c>
      <c r="W282" s="79">
        <v>10</v>
      </c>
      <c r="X282">
        <v>1.788789671</v>
      </c>
      <c r="Y282" t="s">
        <v>1104</v>
      </c>
      <c r="Z282" t="s">
        <v>622</v>
      </c>
      <c r="AA282">
        <v>3</v>
      </c>
      <c r="AB282">
        <v>213.4</v>
      </c>
      <c r="AC282">
        <v>142.30000000000001</v>
      </c>
      <c r="AD282" t="s">
        <v>519</v>
      </c>
      <c r="AE282" t="s">
        <v>532</v>
      </c>
      <c r="AF282">
        <v>213.4</v>
      </c>
      <c r="AG282">
        <v>0.59</v>
      </c>
      <c r="AH282">
        <v>125.90599999999999</v>
      </c>
      <c r="AI282">
        <v>87.494000000000014</v>
      </c>
      <c r="AJ282">
        <v>0.59</v>
      </c>
      <c r="AK282">
        <v>125.90599999999999</v>
      </c>
      <c r="AL282">
        <v>87.494000000000014</v>
      </c>
      <c r="AM282">
        <v>580.85464179721123</v>
      </c>
      <c r="AN282">
        <v>403.64475107941809</v>
      </c>
      <c r="AO282">
        <v>1.0390267835992564</v>
      </c>
      <c r="AP282">
        <v>0.7220355614842292</v>
      </c>
      <c r="AQ282">
        <v>0.13341858489683281</v>
      </c>
    </row>
    <row r="283" spans="1:43" x14ac:dyDescent="0.35">
      <c r="A283">
        <v>282</v>
      </c>
      <c r="B283">
        <v>19</v>
      </c>
      <c r="C283" t="s">
        <v>44</v>
      </c>
      <c r="D283" s="4">
        <v>-53.018611100000001</v>
      </c>
      <c r="E283" s="5">
        <v>-10.050000000000001</v>
      </c>
      <c r="F283">
        <v>1066.43</v>
      </c>
      <c r="G283" t="s">
        <v>613</v>
      </c>
      <c r="H283">
        <v>4230</v>
      </c>
      <c r="I283">
        <v>0</v>
      </c>
      <c r="J283" s="80">
        <v>2010</v>
      </c>
      <c r="K283" t="s">
        <v>30</v>
      </c>
      <c r="L283">
        <v>75</v>
      </c>
      <c r="M283">
        <v>8.4297523430000005</v>
      </c>
      <c r="N283">
        <v>0.161</v>
      </c>
      <c r="O283" t="s">
        <v>15</v>
      </c>
      <c r="P283">
        <v>99.3</v>
      </c>
      <c r="Q283" t="s">
        <v>13</v>
      </c>
      <c r="R283" t="s">
        <v>14</v>
      </c>
      <c r="S283" t="s">
        <v>14</v>
      </c>
      <c r="T283" s="79">
        <v>0</v>
      </c>
      <c r="U283" s="79">
        <v>1</v>
      </c>
      <c r="V283" s="79">
        <v>0.5</v>
      </c>
      <c r="W283" s="79">
        <v>1</v>
      </c>
      <c r="X283">
        <v>1.280237852</v>
      </c>
      <c r="Y283" t="s">
        <v>624</v>
      </c>
      <c r="Z283" t="s">
        <v>622</v>
      </c>
      <c r="AA283">
        <v>1</v>
      </c>
      <c r="AB283">
        <v>0</v>
      </c>
      <c r="AE283" t="s">
        <v>523</v>
      </c>
      <c r="AF283">
        <v>0</v>
      </c>
      <c r="AG283" t="s">
        <v>671</v>
      </c>
      <c r="AH283" t="s">
        <v>1129</v>
      </c>
      <c r="AI283" t="s">
        <v>1130</v>
      </c>
      <c r="AJ283">
        <v>0.59524549999999998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1.9260108528724052E-3</v>
      </c>
    </row>
    <row r="284" spans="1:43" x14ac:dyDescent="0.35">
      <c r="A284">
        <v>283</v>
      </c>
      <c r="B284">
        <v>19</v>
      </c>
      <c r="C284" t="s">
        <v>44</v>
      </c>
      <c r="D284" s="4">
        <v>-6.4222222200000001</v>
      </c>
      <c r="E284" s="5">
        <v>-5.4944444399999997</v>
      </c>
      <c r="F284">
        <v>1059.99</v>
      </c>
      <c r="G284" t="s">
        <v>613</v>
      </c>
      <c r="H284">
        <v>4785</v>
      </c>
      <c r="I284">
        <v>0</v>
      </c>
      <c r="J284" s="80">
        <v>2010</v>
      </c>
      <c r="K284" t="s">
        <v>30</v>
      </c>
      <c r="L284">
        <v>75</v>
      </c>
      <c r="M284">
        <v>8.4297523430000005</v>
      </c>
      <c r="N284">
        <v>0.161</v>
      </c>
      <c r="O284" t="s">
        <v>15</v>
      </c>
      <c r="P284">
        <v>99.3</v>
      </c>
      <c r="Q284" t="s">
        <v>13</v>
      </c>
      <c r="R284" t="s">
        <v>14</v>
      </c>
      <c r="S284" t="s">
        <v>14</v>
      </c>
      <c r="T284" s="79">
        <v>0</v>
      </c>
      <c r="U284" s="79">
        <v>1</v>
      </c>
      <c r="V284" s="79">
        <v>0.5</v>
      </c>
      <c r="W284" s="79">
        <v>1</v>
      </c>
      <c r="X284">
        <v>1.5753479850000001</v>
      </c>
      <c r="Y284" t="s">
        <v>1105</v>
      </c>
      <c r="Z284" t="s">
        <v>622</v>
      </c>
      <c r="AA284">
        <v>1</v>
      </c>
      <c r="AB284">
        <v>0</v>
      </c>
      <c r="AE284" t="s">
        <v>523</v>
      </c>
      <c r="AF284">
        <v>0</v>
      </c>
      <c r="AG284" t="s">
        <v>671</v>
      </c>
      <c r="AH284" t="s">
        <v>1129</v>
      </c>
      <c r="AI284" t="s">
        <v>1130</v>
      </c>
      <c r="AJ284">
        <v>0.59524549999999998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1.1045035853976017E-3</v>
      </c>
    </row>
    <row r="285" spans="1:43" x14ac:dyDescent="0.35">
      <c r="A285">
        <v>284</v>
      </c>
      <c r="B285">
        <v>19</v>
      </c>
      <c r="C285" t="s">
        <v>44</v>
      </c>
      <c r="D285" s="17">
        <v>-6.4222222200000001</v>
      </c>
      <c r="E285" s="5">
        <v>-5.4944444399999997</v>
      </c>
      <c r="F285">
        <v>1059.99</v>
      </c>
      <c r="G285" t="s">
        <v>613</v>
      </c>
      <c r="H285">
        <v>4785</v>
      </c>
      <c r="I285">
        <v>0</v>
      </c>
      <c r="J285" s="80">
        <v>2010</v>
      </c>
      <c r="K285" t="s">
        <v>30</v>
      </c>
      <c r="L285">
        <v>75</v>
      </c>
      <c r="M285">
        <v>8.4297523430000005</v>
      </c>
      <c r="N285">
        <v>0.161</v>
      </c>
      <c r="O285" t="s">
        <v>15</v>
      </c>
      <c r="P285">
        <v>99.3</v>
      </c>
      <c r="Q285" t="s">
        <v>13</v>
      </c>
      <c r="R285" t="s">
        <v>14</v>
      </c>
      <c r="S285" t="s">
        <v>14</v>
      </c>
      <c r="T285" s="79">
        <v>0</v>
      </c>
      <c r="U285" s="79">
        <v>1</v>
      </c>
      <c r="V285" s="79">
        <v>0.5</v>
      </c>
      <c r="W285" s="79">
        <v>1</v>
      </c>
      <c r="X285">
        <v>1.5753479850000001</v>
      </c>
      <c r="Y285" t="s">
        <v>1105</v>
      </c>
      <c r="Z285" t="s">
        <v>622</v>
      </c>
      <c r="AA285">
        <v>1</v>
      </c>
      <c r="AB285">
        <v>0</v>
      </c>
      <c r="AE285" t="s">
        <v>523</v>
      </c>
      <c r="AF285">
        <v>0</v>
      </c>
      <c r="AG285" t="s">
        <v>671</v>
      </c>
      <c r="AH285" t="s">
        <v>1129</v>
      </c>
      <c r="AI285" t="s">
        <v>1130</v>
      </c>
      <c r="AJ285">
        <v>0.59524549999999998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1.1045035853976017E-3</v>
      </c>
    </row>
    <row r="286" spans="1:43" x14ac:dyDescent="0.35">
      <c r="A286">
        <v>285</v>
      </c>
      <c r="B286">
        <v>19</v>
      </c>
      <c r="C286" t="s">
        <v>44</v>
      </c>
      <c r="D286" s="17">
        <v>-6.4222222200000001</v>
      </c>
      <c r="E286" s="5">
        <v>-5.4944444399999997</v>
      </c>
      <c r="F286">
        <v>1059.99</v>
      </c>
      <c r="G286" t="s">
        <v>613</v>
      </c>
      <c r="H286">
        <v>4785</v>
      </c>
      <c r="I286">
        <v>0</v>
      </c>
      <c r="J286" s="80">
        <v>2010</v>
      </c>
      <c r="K286" t="s">
        <v>30</v>
      </c>
      <c r="L286">
        <v>75</v>
      </c>
      <c r="M286">
        <v>8.4297523430000005</v>
      </c>
      <c r="N286">
        <v>0.161</v>
      </c>
      <c r="O286" t="s">
        <v>15</v>
      </c>
      <c r="P286">
        <v>99.3</v>
      </c>
      <c r="Q286" t="s">
        <v>13</v>
      </c>
      <c r="R286" t="s">
        <v>14</v>
      </c>
      <c r="S286" t="s">
        <v>14</v>
      </c>
      <c r="T286" s="79">
        <v>0</v>
      </c>
      <c r="U286" s="79">
        <v>1</v>
      </c>
      <c r="V286" s="79">
        <v>0.5</v>
      </c>
      <c r="W286" s="79">
        <v>1</v>
      </c>
      <c r="X286">
        <v>1.5753479850000001</v>
      </c>
      <c r="Y286" t="s">
        <v>1105</v>
      </c>
      <c r="Z286" t="s">
        <v>622</v>
      </c>
      <c r="AA286">
        <v>1</v>
      </c>
      <c r="AB286">
        <v>0</v>
      </c>
      <c r="AE286" t="s">
        <v>523</v>
      </c>
      <c r="AF286">
        <v>0</v>
      </c>
      <c r="AG286" t="s">
        <v>671</v>
      </c>
      <c r="AH286" t="s">
        <v>1129</v>
      </c>
      <c r="AI286" t="s">
        <v>1130</v>
      </c>
      <c r="AJ286">
        <v>0.59524549999999998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1.1045035853976017E-3</v>
      </c>
    </row>
    <row r="287" spans="1:43" x14ac:dyDescent="0.35">
      <c r="A287">
        <v>286</v>
      </c>
      <c r="B287">
        <v>19</v>
      </c>
      <c r="C287" t="s">
        <v>44</v>
      </c>
      <c r="D287" s="4">
        <v>48.8333333</v>
      </c>
      <c r="E287" s="5">
        <v>-16.502222199999999</v>
      </c>
      <c r="F287">
        <v>493.83</v>
      </c>
      <c r="G287" t="s">
        <v>613</v>
      </c>
      <c r="H287">
        <v>4842</v>
      </c>
      <c r="I287">
        <v>0</v>
      </c>
      <c r="J287" s="80">
        <v>2010</v>
      </c>
      <c r="K287" t="s">
        <v>30</v>
      </c>
      <c r="L287">
        <v>75</v>
      </c>
      <c r="M287">
        <v>8.4297523430000005</v>
      </c>
      <c r="N287">
        <v>0.161</v>
      </c>
      <c r="O287" t="s">
        <v>15</v>
      </c>
      <c r="P287">
        <v>99.3</v>
      </c>
      <c r="Q287" t="s">
        <v>13</v>
      </c>
      <c r="R287" t="s">
        <v>14</v>
      </c>
      <c r="S287" t="s">
        <v>14</v>
      </c>
      <c r="T287" s="79">
        <v>0</v>
      </c>
      <c r="U287" s="79">
        <v>1</v>
      </c>
      <c r="V287" s="79">
        <v>0.5</v>
      </c>
      <c r="W287" s="79">
        <v>1</v>
      </c>
      <c r="X287">
        <v>1.217101183</v>
      </c>
      <c r="Y287" t="s">
        <v>1106</v>
      </c>
      <c r="Z287" t="s">
        <v>622</v>
      </c>
      <c r="AA287">
        <v>1</v>
      </c>
      <c r="AB287">
        <v>2</v>
      </c>
      <c r="AE287" t="s">
        <v>523</v>
      </c>
      <c r="AF287">
        <v>65.7299500792614</v>
      </c>
      <c r="AG287" t="s">
        <v>671</v>
      </c>
      <c r="AH287" t="s">
        <v>1129</v>
      </c>
      <c r="AI287" t="s">
        <v>1130</v>
      </c>
      <c r="AJ287">
        <v>0.59524549999999998</v>
      </c>
      <c r="AK287">
        <v>39.125456999904991</v>
      </c>
      <c r="AL287">
        <v>26.604493079356409</v>
      </c>
      <c r="AM287">
        <v>332.14291320835338</v>
      </c>
      <c r="AN287">
        <v>225.85023954686</v>
      </c>
      <c r="AO287">
        <v>0.4042515325909532</v>
      </c>
      <c r="AP287">
        <v>0.27488259373331669</v>
      </c>
      <c r="AQ287">
        <v>1.043194503176969E-3</v>
      </c>
    </row>
    <row r="288" spans="1:43" x14ac:dyDescent="0.35">
      <c r="A288">
        <v>287</v>
      </c>
      <c r="B288">
        <v>19</v>
      </c>
      <c r="C288" t="s">
        <v>44</v>
      </c>
      <c r="D288" s="4">
        <v>48.838055599999997</v>
      </c>
      <c r="E288" s="5">
        <v>-16.4916667</v>
      </c>
      <c r="F288">
        <v>341.75</v>
      </c>
      <c r="G288" t="s">
        <v>613</v>
      </c>
      <c r="H288">
        <v>4843</v>
      </c>
      <c r="I288">
        <v>0</v>
      </c>
      <c r="J288" s="80">
        <v>2010</v>
      </c>
      <c r="K288" t="s">
        <v>30</v>
      </c>
      <c r="L288">
        <v>75</v>
      </c>
      <c r="M288">
        <v>8.4297523430000005</v>
      </c>
      <c r="N288">
        <v>0.161</v>
      </c>
      <c r="O288" t="s">
        <v>15</v>
      </c>
      <c r="P288">
        <v>99.3</v>
      </c>
      <c r="Q288" t="s">
        <v>13</v>
      </c>
      <c r="R288" t="s">
        <v>14</v>
      </c>
      <c r="S288" t="s">
        <v>14</v>
      </c>
      <c r="T288" s="79">
        <v>0</v>
      </c>
      <c r="U288" s="79">
        <v>1</v>
      </c>
      <c r="V288" s="79">
        <v>0.5</v>
      </c>
      <c r="W288" s="79">
        <v>1</v>
      </c>
      <c r="X288">
        <v>1.217101183</v>
      </c>
      <c r="Y288" t="s">
        <v>1106</v>
      </c>
      <c r="Z288" t="s">
        <v>622</v>
      </c>
      <c r="AA288">
        <v>1</v>
      </c>
      <c r="AB288">
        <v>1</v>
      </c>
      <c r="AE288" t="s">
        <v>523</v>
      </c>
      <c r="AF288">
        <v>32.8649750396307</v>
      </c>
      <c r="AG288" t="s">
        <v>671</v>
      </c>
      <c r="AH288" t="s">
        <v>1129</v>
      </c>
      <c r="AI288" t="s">
        <v>1130</v>
      </c>
      <c r="AJ288">
        <v>0.59524549999999998</v>
      </c>
      <c r="AK288">
        <v>19.562728499952495</v>
      </c>
      <c r="AL288">
        <v>13.302246539678205</v>
      </c>
      <c r="AM288">
        <v>166.07145660417669</v>
      </c>
      <c r="AN288">
        <v>112.92511977343</v>
      </c>
      <c r="AO288">
        <v>0.2021257662954766</v>
      </c>
      <c r="AP288">
        <v>0.13744129686665835</v>
      </c>
      <c r="AQ288">
        <v>1.0421498491501582E-3</v>
      </c>
    </row>
    <row r="289" spans="1:43" x14ac:dyDescent="0.35">
      <c r="A289">
        <v>288</v>
      </c>
      <c r="B289">
        <v>19</v>
      </c>
      <c r="C289" t="s">
        <v>44</v>
      </c>
      <c r="D289" s="4">
        <v>48.828055599999999</v>
      </c>
      <c r="E289" s="5">
        <v>-16.506944399999998</v>
      </c>
      <c r="F289">
        <v>351.57</v>
      </c>
      <c r="G289" t="s">
        <v>613</v>
      </c>
      <c r="H289">
        <v>4844</v>
      </c>
      <c r="I289">
        <v>0</v>
      </c>
      <c r="J289" s="80">
        <v>2010</v>
      </c>
      <c r="K289" t="s">
        <v>30</v>
      </c>
      <c r="L289">
        <v>75</v>
      </c>
      <c r="M289">
        <v>8.4297523430000005</v>
      </c>
      <c r="N289">
        <v>0.161</v>
      </c>
      <c r="O289" t="s">
        <v>15</v>
      </c>
      <c r="P289">
        <v>99.3</v>
      </c>
      <c r="Q289" t="s">
        <v>13</v>
      </c>
      <c r="R289" t="s">
        <v>14</v>
      </c>
      <c r="S289" t="s">
        <v>14</v>
      </c>
      <c r="T289" s="79">
        <v>0</v>
      </c>
      <c r="U289" s="79">
        <v>1</v>
      </c>
      <c r="V289" s="79">
        <v>0.5</v>
      </c>
      <c r="W289" s="79">
        <v>1</v>
      </c>
      <c r="X289">
        <v>1.217101183</v>
      </c>
      <c r="Y289" t="s">
        <v>1106</v>
      </c>
      <c r="Z289" t="s">
        <v>622</v>
      </c>
      <c r="AA289">
        <v>1</v>
      </c>
      <c r="AB289">
        <v>0</v>
      </c>
      <c r="AE289" t="s">
        <v>523</v>
      </c>
      <c r="AF289">
        <v>0</v>
      </c>
      <c r="AG289" t="s">
        <v>671</v>
      </c>
      <c r="AH289" t="s">
        <v>1129</v>
      </c>
      <c r="AI289" t="s">
        <v>1130</v>
      </c>
      <c r="AJ289">
        <v>0.59524549999999998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1.0411062412389429E-3</v>
      </c>
    </row>
    <row r="290" spans="1:43" x14ac:dyDescent="0.35">
      <c r="A290">
        <v>289</v>
      </c>
      <c r="B290">
        <v>19</v>
      </c>
      <c r="C290" t="s">
        <v>44</v>
      </c>
      <c r="D290" s="4">
        <v>-49.572499999999998</v>
      </c>
      <c r="E290" s="5">
        <v>-38.407499999999999</v>
      </c>
      <c r="F290">
        <v>329.72</v>
      </c>
      <c r="G290" t="s">
        <v>613</v>
      </c>
      <c r="H290">
        <v>4881</v>
      </c>
      <c r="I290">
        <v>0</v>
      </c>
      <c r="J290" s="80">
        <v>2010</v>
      </c>
      <c r="K290" t="s">
        <v>30</v>
      </c>
      <c r="L290">
        <v>75</v>
      </c>
      <c r="M290">
        <v>8.4297523430000005</v>
      </c>
      <c r="N290">
        <v>0.161</v>
      </c>
      <c r="O290" t="s">
        <v>15</v>
      </c>
      <c r="P290">
        <v>99.3</v>
      </c>
      <c r="Q290" t="s">
        <v>13</v>
      </c>
      <c r="R290" t="s">
        <v>14</v>
      </c>
      <c r="S290" t="s">
        <v>14</v>
      </c>
      <c r="T290" s="79">
        <v>0</v>
      </c>
      <c r="U290" s="79">
        <v>1</v>
      </c>
      <c r="V290" s="79">
        <v>0.5</v>
      </c>
      <c r="W290" s="79">
        <v>1</v>
      </c>
      <c r="X290">
        <v>1.2408205290000001</v>
      </c>
      <c r="Y290" t="s">
        <v>752</v>
      </c>
      <c r="Z290" t="s">
        <v>620</v>
      </c>
      <c r="AA290">
        <v>1</v>
      </c>
      <c r="AB290">
        <v>0</v>
      </c>
      <c r="AE290" t="s">
        <v>523</v>
      </c>
      <c r="AF290">
        <v>0</v>
      </c>
      <c r="AG290" t="s">
        <v>671</v>
      </c>
      <c r="AH290" t="s">
        <v>1129</v>
      </c>
      <c r="AI290" t="s">
        <v>1130</v>
      </c>
      <c r="AJ290">
        <v>0.59524549999999998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1.0032186796426529E-3</v>
      </c>
    </row>
    <row r="291" spans="1:43" x14ac:dyDescent="0.35">
      <c r="A291">
        <v>290</v>
      </c>
      <c r="B291">
        <v>19</v>
      </c>
      <c r="C291" t="s">
        <v>44</v>
      </c>
      <c r="D291" s="4">
        <v>-52.010555600000004</v>
      </c>
      <c r="E291" s="5">
        <v>-8.0108333300000005</v>
      </c>
      <c r="F291">
        <v>1186.19</v>
      </c>
      <c r="G291" t="s">
        <v>612</v>
      </c>
      <c r="H291">
        <v>2749</v>
      </c>
      <c r="I291">
        <v>0</v>
      </c>
      <c r="J291" s="80">
        <v>2010</v>
      </c>
      <c r="K291" t="s">
        <v>30</v>
      </c>
      <c r="L291">
        <v>75</v>
      </c>
      <c r="M291">
        <v>8.4297523430000005</v>
      </c>
      <c r="N291">
        <v>0.161</v>
      </c>
      <c r="O291" t="s">
        <v>15</v>
      </c>
      <c r="P291">
        <v>99.3</v>
      </c>
      <c r="Q291" t="s">
        <v>13</v>
      </c>
      <c r="R291" t="s">
        <v>14</v>
      </c>
      <c r="S291" t="s">
        <v>14</v>
      </c>
      <c r="T291" s="79">
        <v>0</v>
      </c>
      <c r="U291" s="79">
        <v>1</v>
      </c>
      <c r="V291" s="79">
        <v>0.5</v>
      </c>
      <c r="W291" s="79">
        <v>1</v>
      </c>
      <c r="X291">
        <v>0.98707708599999999</v>
      </c>
      <c r="Y291" t="s">
        <v>1107</v>
      </c>
      <c r="Z291" t="s">
        <v>622</v>
      </c>
      <c r="AA291">
        <v>1</v>
      </c>
      <c r="AB291">
        <v>1</v>
      </c>
      <c r="AE291" t="s">
        <v>523</v>
      </c>
      <c r="AF291">
        <v>40.523684084385685</v>
      </c>
      <c r="AG291" t="s">
        <v>671</v>
      </c>
      <c r="AH291" t="s">
        <v>1129</v>
      </c>
      <c r="AI291" t="s">
        <v>1130</v>
      </c>
      <c r="AJ291">
        <v>0.59524549999999998</v>
      </c>
      <c r="AK291">
        <v>24.121540594652199</v>
      </c>
      <c r="AL291">
        <v>16.402143489733486</v>
      </c>
      <c r="AM291">
        <v>204.77201746680666</v>
      </c>
      <c r="AN291">
        <v>139.2406923593183</v>
      </c>
      <c r="AO291">
        <v>0.2021257662954766</v>
      </c>
      <c r="AP291">
        <v>0.13744129686665837</v>
      </c>
      <c r="AQ291">
        <v>8.493201934503692E-3</v>
      </c>
    </row>
    <row r="292" spans="1:43" x14ac:dyDescent="0.35">
      <c r="A292">
        <v>291</v>
      </c>
      <c r="B292">
        <v>19</v>
      </c>
      <c r="C292" t="s">
        <v>43</v>
      </c>
      <c r="D292" s="4">
        <v>32.369166700000001</v>
      </c>
      <c r="E292" s="5">
        <v>31.720277800000002</v>
      </c>
      <c r="F292">
        <v>63.66</v>
      </c>
      <c r="G292" t="s">
        <v>611</v>
      </c>
      <c r="H292">
        <v>1176</v>
      </c>
      <c r="I292">
        <v>1321.7185848055101</v>
      </c>
      <c r="J292" s="80">
        <v>2010</v>
      </c>
      <c r="K292" t="s">
        <v>30</v>
      </c>
      <c r="L292">
        <v>75</v>
      </c>
      <c r="M292">
        <v>8.4297523430000005</v>
      </c>
      <c r="N292">
        <v>0.161</v>
      </c>
      <c r="O292" t="s">
        <v>15</v>
      </c>
      <c r="P292">
        <v>99.3</v>
      </c>
      <c r="Q292" t="s">
        <v>13</v>
      </c>
      <c r="R292" t="s">
        <v>14</v>
      </c>
      <c r="S292" t="s">
        <v>14</v>
      </c>
      <c r="T292" s="79">
        <v>0</v>
      </c>
      <c r="U292" s="79">
        <v>1</v>
      </c>
      <c r="V292" s="79">
        <v>0.5</v>
      </c>
      <c r="W292" s="79">
        <v>1</v>
      </c>
      <c r="X292">
        <v>1.1408290545000002</v>
      </c>
      <c r="Y292" t="s">
        <v>1108</v>
      </c>
      <c r="Z292" t="s">
        <v>625</v>
      </c>
      <c r="AA292">
        <v>1</v>
      </c>
      <c r="AB292">
        <v>0</v>
      </c>
      <c r="AE292" t="s">
        <v>523</v>
      </c>
      <c r="AF292">
        <v>0</v>
      </c>
      <c r="AG292" t="s">
        <v>671</v>
      </c>
      <c r="AH292" t="s">
        <v>1129</v>
      </c>
      <c r="AI292" t="s">
        <v>1130</v>
      </c>
      <c r="AJ292">
        <v>0.59524549999999998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4.1069102297508125E-2</v>
      </c>
    </row>
    <row r="293" spans="1:43" x14ac:dyDescent="0.35">
      <c r="A293">
        <v>292</v>
      </c>
      <c r="B293">
        <v>19</v>
      </c>
      <c r="C293" t="s">
        <v>43</v>
      </c>
      <c r="D293" s="4">
        <v>32.369166700000001</v>
      </c>
      <c r="E293" s="5">
        <v>31.720277800000002</v>
      </c>
      <c r="F293">
        <v>63.66</v>
      </c>
      <c r="G293" t="s">
        <v>611</v>
      </c>
      <c r="H293">
        <v>1176</v>
      </c>
      <c r="I293">
        <v>1321.7185848055101</v>
      </c>
      <c r="J293" s="80">
        <v>2010</v>
      </c>
      <c r="K293" t="s">
        <v>30</v>
      </c>
      <c r="L293">
        <v>75</v>
      </c>
      <c r="M293">
        <v>8.4297523430000005</v>
      </c>
      <c r="N293">
        <v>0.161</v>
      </c>
      <c r="O293" t="s">
        <v>15</v>
      </c>
      <c r="P293">
        <v>99.3</v>
      </c>
      <c r="Q293" t="s">
        <v>13</v>
      </c>
      <c r="R293" t="s">
        <v>14</v>
      </c>
      <c r="S293" t="s">
        <v>14</v>
      </c>
      <c r="T293" s="79">
        <v>0</v>
      </c>
      <c r="U293" s="79">
        <v>1</v>
      </c>
      <c r="V293" s="79">
        <v>0.5</v>
      </c>
      <c r="W293" s="79">
        <v>1</v>
      </c>
      <c r="X293">
        <v>1.1408290545000002</v>
      </c>
      <c r="Y293" t="s">
        <v>1108</v>
      </c>
      <c r="Z293" t="s">
        <v>625</v>
      </c>
      <c r="AA293">
        <v>1</v>
      </c>
      <c r="AB293">
        <v>1</v>
      </c>
      <c r="AE293" t="s">
        <v>523</v>
      </c>
      <c r="AF293">
        <v>35.062220621240321</v>
      </c>
      <c r="AG293" t="s">
        <v>671</v>
      </c>
      <c r="AH293" t="s">
        <v>1129</v>
      </c>
      <c r="AI293" t="s">
        <v>1130</v>
      </c>
      <c r="AJ293">
        <v>0.59524549999999998</v>
      </c>
      <c r="AK293">
        <v>20.870629044800506</v>
      </c>
      <c r="AL293">
        <v>14.191591576439816</v>
      </c>
      <c r="AM293">
        <v>177.17445527723154</v>
      </c>
      <c r="AN293">
        <v>120.47492683020404</v>
      </c>
      <c r="AO293">
        <v>0.20212576629547663</v>
      </c>
      <c r="AP293">
        <v>0.13744129686665837</v>
      </c>
      <c r="AQ293">
        <v>4.1069102297508125E-2</v>
      </c>
    </row>
    <row r="294" spans="1:43" x14ac:dyDescent="0.35">
      <c r="A294">
        <v>293</v>
      </c>
      <c r="B294">
        <v>20</v>
      </c>
      <c r="C294" t="s">
        <v>9</v>
      </c>
      <c r="D294" s="4">
        <v>3.03</v>
      </c>
      <c r="E294" s="3">
        <v>72.55</v>
      </c>
      <c r="F294">
        <v>0</v>
      </c>
      <c r="G294" t="s">
        <v>10</v>
      </c>
      <c r="H294">
        <v>0</v>
      </c>
      <c r="I294">
        <v>1148.87147808075</v>
      </c>
      <c r="J294" s="80">
        <v>2018</v>
      </c>
      <c r="K294" t="s">
        <v>11</v>
      </c>
      <c r="M294">
        <v>1</v>
      </c>
      <c r="N294">
        <v>1</v>
      </c>
      <c r="O294" t="s">
        <v>15</v>
      </c>
      <c r="P294">
        <v>91.3</v>
      </c>
      <c r="Q294" t="s">
        <v>13</v>
      </c>
      <c r="R294" t="s">
        <v>14</v>
      </c>
      <c r="S294" t="s">
        <v>16</v>
      </c>
      <c r="T294" s="79">
        <v>0</v>
      </c>
      <c r="U294" s="79">
        <v>1</v>
      </c>
      <c r="V294" s="79">
        <v>0.5</v>
      </c>
      <c r="W294" s="79">
        <v>1</v>
      </c>
      <c r="X294">
        <v>1.4109328670000001</v>
      </c>
      <c r="Y294" t="s">
        <v>1109</v>
      </c>
      <c r="Z294" t="s">
        <v>622</v>
      </c>
      <c r="AA294">
        <v>1</v>
      </c>
      <c r="AB294">
        <v>197</v>
      </c>
      <c r="AE294" t="s">
        <v>532</v>
      </c>
      <c r="AF294">
        <v>197</v>
      </c>
      <c r="AG294">
        <v>0.13</v>
      </c>
      <c r="AH294">
        <v>25.61</v>
      </c>
      <c r="AI294">
        <v>171.39</v>
      </c>
      <c r="AJ294">
        <v>0.13</v>
      </c>
      <c r="AK294">
        <v>25.61</v>
      </c>
      <c r="AL294">
        <v>171.39</v>
      </c>
      <c r="AM294">
        <v>28.05038335158817</v>
      </c>
      <c r="AN294">
        <v>187.72179627601312</v>
      </c>
      <c r="AO294">
        <v>3.9577207802705371E-2</v>
      </c>
      <c r="AP294">
        <v>0.26486285221810513</v>
      </c>
      <c r="AQ294">
        <v>0.13341858489683281</v>
      </c>
    </row>
    <row r="295" spans="1:43" x14ac:dyDescent="0.35">
      <c r="A295">
        <v>294</v>
      </c>
      <c r="B295">
        <v>20</v>
      </c>
      <c r="C295" t="s">
        <v>9</v>
      </c>
      <c r="D295" s="4">
        <v>3.03</v>
      </c>
      <c r="E295" s="3">
        <v>72.55</v>
      </c>
      <c r="F295">
        <v>0</v>
      </c>
      <c r="G295" t="s">
        <v>10</v>
      </c>
      <c r="H295">
        <v>0</v>
      </c>
      <c r="I295">
        <v>1148.87147808075</v>
      </c>
      <c r="J295" s="80">
        <v>2018</v>
      </c>
      <c r="K295" t="s">
        <v>11</v>
      </c>
      <c r="M295">
        <v>1</v>
      </c>
      <c r="N295">
        <v>1</v>
      </c>
      <c r="O295" t="s">
        <v>15</v>
      </c>
      <c r="P295">
        <v>91.3</v>
      </c>
      <c r="Q295" t="s">
        <v>13</v>
      </c>
      <c r="R295" t="s">
        <v>14</v>
      </c>
      <c r="S295" t="s">
        <v>16</v>
      </c>
      <c r="T295" s="79">
        <v>0</v>
      </c>
      <c r="U295" s="79">
        <v>1</v>
      </c>
      <c r="V295" s="79">
        <v>0.5</v>
      </c>
      <c r="W295" s="79">
        <v>1</v>
      </c>
      <c r="X295">
        <v>1.4109328670000001</v>
      </c>
      <c r="Y295" t="s">
        <v>1109</v>
      </c>
      <c r="Z295" t="s">
        <v>622</v>
      </c>
      <c r="AA295">
        <v>1</v>
      </c>
      <c r="AB295">
        <v>324</v>
      </c>
      <c r="AE295" t="s">
        <v>532</v>
      </c>
      <c r="AF295">
        <v>324</v>
      </c>
      <c r="AG295">
        <v>0.13</v>
      </c>
      <c r="AH295">
        <v>42.120000000000005</v>
      </c>
      <c r="AI295">
        <v>281.88</v>
      </c>
      <c r="AJ295">
        <v>0.13</v>
      </c>
      <c r="AK295">
        <v>42.120000000000005</v>
      </c>
      <c r="AL295">
        <v>281.88</v>
      </c>
      <c r="AM295">
        <v>46.133625410733856</v>
      </c>
      <c r="AN295">
        <v>308.74041621029573</v>
      </c>
      <c r="AO295">
        <v>6.5091448365870774E-2</v>
      </c>
      <c r="AP295">
        <v>0.43561200060236588</v>
      </c>
      <c r="AQ295">
        <v>0.13341858489683281</v>
      </c>
    </row>
    <row r="296" spans="1:43" x14ac:dyDescent="0.35">
      <c r="A296">
        <v>295</v>
      </c>
      <c r="B296">
        <v>20</v>
      </c>
      <c r="C296" t="s">
        <v>9</v>
      </c>
      <c r="D296" s="4">
        <v>3.03</v>
      </c>
      <c r="E296" s="3">
        <v>72.55</v>
      </c>
      <c r="F296">
        <v>0</v>
      </c>
      <c r="G296" t="s">
        <v>10</v>
      </c>
      <c r="H296">
        <v>0</v>
      </c>
      <c r="I296">
        <v>1148.87147808075</v>
      </c>
      <c r="J296" s="80">
        <v>2018</v>
      </c>
      <c r="K296" t="s">
        <v>11</v>
      </c>
      <c r="M296">
        <v>1</v>
      </c>
      <c r="N296">
        <v>1</v>
      </c>
      <c r="O296" t="s">
        <v>15</v>
      </c>
      <c r="P296">
        <v>91.3</v>
      </c>
      <c r="Q296" t="s">
        <v>13</v>
      </c>
      <c r="R296" t="s">
        <v>14</v>
      </c>
      <c r="S296" t="s">
        <v>16</v>
      </c>
      <c r="T296" s="79">
        <v>0</v>
      </c>
      <c r="U296" s="79">
        <v>1</v>
      </c>
      <c r="V296" s="79">
        <v>0.5</v>
      </c>
      <c r="W296" s="79">
        <v>1</v>
      </c>
      <c r="X296">
        <v>1.4109328670000001</v>
      </c>
      <c r="Y296" t="s">
        <v>1109</v>
      </c>
      <c r="Z296" t="s">
        <v>622</v>
      </c>
      <c r="AA296">
        <v>1</v>
      </c>
      <c r="AB296">
        <v>401</v>
      </c>
      <c r="AE296" t="s">
        <v>532</v>
      </c>
      <c r="AF296">
        <v>401</v>
      </c>
      <c r="AG296">
        <v>0.13</v>
      </c>
      <c r="AH296">
        <v>52.13</v>
      </c>
      <c r="AI296">
        <v>348.87</v>
      </c>
      <c r="AJ296">
        <v>0.13</v>
      </c>
      <c r="AK296">
        <v>52.13</v>
      </c>
      <c r="AL296">
        <v>348.87</v>
      </c>
      <c r="AM296">
        <v>57.097480832420601</v>
      </c>
      <c r="AN296">
        <v>382.11391018619935</v>
      </c>
      <c r="AO296">
        <v>8.056071232936475E-2</v>
      </c>
      <c r="AP296">
        <v>0.53913707481959472</v>
      </c>
      <c r="AQ296">
        <v>0.13341858489683281</v>
      </c>
    </row>
    <row r="297" spans="1:43" x14ac:dyDescent="0.35">
      <c r="A297">
        <v>296</v>
      </c>
      <c r="B297">
        <v>20</v>
      </c>
      <c r="C297" t="s">
        <v>9</v>
      </c>
      <c r="D297" s="4">
        <v>3.03</v>
      </c>
      <c r="E297" s="3">
        <v>72.55</v>
      </c>
      <c r="F297">
        <v>0</v>
      </c>
      <c r="G297" t="s">
        <v>10</v>
      </c>
      <c r="H297">
        <v>0</v>
      </c>
      <c r="I297">
        <v>1148.87147808075</v>
      </c>
      <c r="J297" s="80">
        <v>2018</v>
      </c>
      <c r="K297" t="s">
        <v>11</v>
      </c>
      <c r="M297">
        <v>1</v>
      </c>
      <c r="N297">
        <v>1</v>
      </c>
      <c r="O297" t="s">
        <v>15</v>
      </c>
      <c r="P297">
        <v>91.3</v>
      </c>
      <c r="Q297" t="s">
        <v>13</v>
      </c>
      <c r="R297" t="s">
        <v>14</v>
      </c>
      <c r="S297" t="s">
        <v>16</v>
      </c>
      <c r="T297" s="79">
        <v>0</v>
      </c>
      <c r="U297" s="79">
        <v>1</v>
      </c>
      <c r="V297" s="79">
        <v>0.5</v>
      </c>
      <c r="W297" s="79">
        <v>1</v>
      </c>
      <c r="X297">
        <v>1.4109328670000001</v>
      </c>
      <c r="Y297" t="s">
        <v>1109</v>
      </c>
      <c r="Z297" t="s">
        <v>622</v>
      </c>
      <c r="AA297">
        <v>1</v>
      </c>
      <c r="AB297">
        <v>415</v>
      </c>
      <c r="AE297" t="s">
        <v>532</v>
      </c>
      <c r="AF297">
        <v>415</v>
      </c>
      <c r="AG297">
        <v>0.13</v>
      </c>
      <c r="AH297">
        <v>53.95</v>
      </c>
      <c r="AI297">
        <v>361.05</v>
      </c>
      <c r="AJ297">
        <v>0.13</v>
      </c>
      <c r="AK297">
        <v>53.95</v>
      </c>
      <c r="AL297">
        <v>361.05</v>
      </c>
      <c r="AM297">
        <v>59.090909090909093</v>
      </c>
      <c r="AN297">
        <v>395.45454545454544</v>
      </c>
      <c r="AO297">
        <v>8.3373305777272741E-2</v>
      </c>
      <c r="AP297">
        <v>0.55795981558636365</v>
      </c>
      <c r="AQ297">
        <v>0.13341858489683281</v>
      </c>
    </row>
    <row r="298" spans="1:43" x14ac:dyDescent="0.35">
      <c r="A298">
        <v>297</v>
      </c>
      <c r="B298">
        <v>20</v>
      </c>
      <c r="C298" t="s">
        <v>9</v>
      </c>
      <c r="D298" s="4">
        <v>3.03</v>
      </c>
      <c r="E298" s="3">
        <v>72.55</v>
      </c>
      <c r="F298">
        <v>0</v>
      </c>
      <c r="G298" t="s">
        <v>10</v>
      </c>
      <c r="H298">
        <v>0</v>
      </c>
      <c r="I298">
        <v>1148.87147808075</v>
      </c>
      <c r="J298" s="80">
        <v>2018</v>
      </c>
      <c r="K298" t="s">
        <v>11</v>
      </c>
      <c r="M298">
        <v>1</v>
      </c>
      <c r="N298">
        <v>1</v>
      </c>
      <c r="O298" t="s">
        <v>15</v>
      </c>
      <c r="P298">
        <v>91.3</v>
      </c>
      <c r="Q298" t="s">
        <v>13</v>
      </c>
      <c r="R298" t="s">
        <v>14</v>
      </c>
      <c r="S298" t="s">
        <v>16</v>
      </c>
      <c r="T298" s="79">
        <v>0</v>
      </c>
      <c r="U298" s="79">
        <v>1</v>
      </c>
      <c r="V298" s="79">
        <v>0.5</v>
      </c>
      <c r="W298" s="79">
        <v>1</v>
      </c>
      <c r="X298">
        <v>1.4109328670000001</v>
      </c>
      <c r="Y298" t="s">
        <v>1109</v>
      </c>
      <c r="Z298" t="s">
        <v>622</v>
      </c>
      <c r="AA298">
        <v>1</v>
      </c>
      <c r="AB298">
        <v>431</v>
      </c>
      <c r="AE298" t="s">
        <v>532</v>
      </c>
      <c r="AF298">
        <v>431</v>
      </c>
      <c r="AG298">
        <v>0.13</v>
      </c>
      <c r="AH298">
        <v>56.03</v>
      </c>
      <c r="AI298">
        <v>374.97</v>
      </c>
      <c r="AJ298">
        <v>0.13</v>
      </c>
      <c r="AK298">
        <v>56.03</v>
      </c>
      <c r="AL298">
        <v>374.97</v>
      </c>
      <c r="AM298">
        <v>61.369112814895956</v>
      </c>
      <c r="AN298">
        <v>410.70098576122678</v>
      </c>
      <c r="AO298">
        <v>8.6587698289167597E-2</v>
      </c>
      <c r="AP298">
        <v>0.57947151931981389</v>
      </c>
      <c r="AQ298">
        <v>0.13341858489683281</v>
      </c>
    </row>
    <row r="299" spans="1:43" x14ac:dyDescent="0.35">
      <c r="A299">
        <v>298</v>
      </c>
      <c r="B299">
        <v>20</v>
      </c>
      <c r="C299" t="s">
        <v>9</v>
      </c>
      <c r="D299" s="4">
        <v>3.03</v>
      </c>
      <c r="E299" s="3">
        <v>72.55</v>
      </c>
      <c r="F299">
        <v>0</v>
      </c>
      <c r="G299" t="s">
        <v>10</v>
      </c>
      <c r="H299">
        <v>0</v>
      </c>
      <c r="I299">
        <v>1148.87147808075</v>
      </c>
      <c r="J299" s="80">
        <v>2018</v>
      </c>
      <c r="K299" t="s">
        <v>11</v>
      </c>
      <c r="M299">
        <v>1</v>
      </c>
      <c r="N299">
        <v>1</v>
      </c>
      <c r="O299" t="s">
        <v>15</v>
      </c>
      <c r="P299">
        <v>91.3</v>
      </c>
      <c r="Q299" t="s">
        <v>13</v>
      </c>
      <c r="R299" t="s">
        <v>14</v>
      </c>
      <c r="S299" t="s">
        <v>16</v>
      </c>
      <c r="T299" s="79">
        <v>0</v>
      </c>
      <c r="U299" s="79">
        <v>1</v>
      </c>
      <c r="V299" s="79">
        <v>0.5</v>
      </c>
      <c r="W299" s="79">
        <v>1</v>
      </c>
      <c r="X299">
        <v>1.4109328670000001</v>
      </c>
      <c r="Y299" t="s">
        <v>1109</v>
      </c>
      <c r="Z299" t="s">
        <v>622</v>
      </c>
      <c r="AA299">
        <v>1</v>
      </c>
      <c r="AB299">
        <v>822</v>
      </c>
      <c r="AE299" t="s">
        <v>532</v>
      </c>
      <c r="AF299">
        <v>822</v>
      </c>
      <c r="AG299">
        <v>0.13</v>
      </c>
      <c r="AH299">
        <v>106.86</v>
      </c>
      <c r="AI299">
        <v>715.14</v>
      </c>
      <c r="AJ299">
        <v>0.13</v>
      </c>
      <c r="AK299">
        <v>106.86</v>
      </c>
      <c r="AL299">
        <v>715.14</v>
      </c>
      <c r="AM299">
        <v>117.04271631982475</v>
      </c>
      <c r="AN299">
        <v>783.28587075575035</v>
      </c>
      <c r="AO299">
        <v>0.16513941529859805</v>
      </c>
      <c r="AP299">
        <v>1.1051637793060025</v>
      </c>
      <c r="AQ299">
        <v>0.13341858489683281</v>
      </c>
    </row>
    <row r="300" spans="1:43" x14ac:dyDescent="0.35">
      <c r="A300">
        <v>299</v>
      </c>
      <c r="B300">
        <v>20</v>
      </c>
      <c r="C300" t="s">
        <v>9</v>
      </c>
      <c r="D300" s="4">
        <v>3.03</v>
      </c>
      <c r="E300" s="3">
        <v>72.55</v>
      </c>
      <c r="F300">
        <v>0</v>
      </c>
      <c r="G300" t="s">
        <v>10</v>
      </c>
      <c r="H300">
        <v>0</v>
      </c>
      <c r="I300">
        <v>1148.87147808075</v>
      </c>
      <c r="J300" s="80">
        <v>2018</v>
      </c>
      <c r="K300" t="s">
        <v>11</v>
      </c>
      <c r="L300">
        <v>1000</v>
      </c>
      <c r="M300">
        <v>130.61708849999999</v>
      </c>
      <c r="N300">
        <v>25</v>
      </c>
      <c r="O300" t="s">
        <v>15</v>
      </c>
      <c r="P300">
        <v>91.3</v>
      </c>
      <c r="Q300" t="s">
        <v>13</v>
      </c>
      <c r="R300" t="s">
        <v>14</v>
      </c>
      <c r="S300" t="s">
        <v>16</v>
      </c>
      <c r="T300" s="79">
        <v>0</v>
      </c>
      <c r="U300" s="79">
        <v>1</v>
      </c>
      <c r="V300" s="79">
        <v>0.5</v>
      </c>
      <c r="W300" s="79">
        <v>1</v>
      </c>
      <c r="X300">
        <v>1.4109328670000001</v>
      </c>
      <c r="Y300" t="s">
        <v>1109</v>
      </c>
      <c r="Z300" t="s">
        <v>622</v>
      </c>
      <c r="AA300">
        <v>6</v>
      </c>
      <c r="AB300">
        <v>32.826000000000001</v>
      </c>
      <c r="AC300">
        <v>10.602</v>
      </c>
      <c r="AD300" t="s">
        <v>519</v>
      </c>
      <c r="AE300" t="s">
        <v>521</v>
      </c>
      <c r="AF300">
        <v>2.3265458455012373</v>
      </c>
      <c r="AG300">
        <v>0.13</v>
      </c>
      <c r="AH300">
        <v>0.30245095991516086</v>
      </c>
      <c r="AI300">
        <v>2.0240948855860763</v>
      </c>
      <c r="AJ300">
        <v>0.13</v>
      </c>
      <c r="AK300">
        <v>0.30245095991516086</v>
      </c>
      <c r="AL300">
        <v>2.0240948855860763</v>
      </c>
      <c r="AM300">
        <v>43.269730337512073</v>
      </c>
      <c r="AN300">
        <v>289.57434918181144</v>
      </c>
      <c r="AO300">
        <v>6.105068467942279E-2</v>
      </c>
      <c r="AP300">
        <v>0.40856996670075235</v>
      </c>
      <c r="AQ300">
        <v>0.13341858489683281</v>
      </c>
    </row>
    <row r="301" spans="1:43" x14ac:dyDescent="0.35">
      <c r="A301">
        <v>300</v>
      </c>
      <c r="B301">
        <v>20</v>
      </c>
      <c r="C301" t="s">
        <v>9</v>
      </c>
      <c r="D301" s="4">
        <v>3.04</v>
      </c>
      <c r="E301" s="3">
        <v>72.569999999999993</v>
      </c>
      <c r="F301">
        <v>0</v>
      </c>
      <c r="G301" t="s">
        <v>10</v>
      </c>
      <c r="H301">
        <v>0</v>
      </c>
      <c r="I301">
        <v>1110.00608825684</v>
      </c>
      <c r="J301" s="80">
        <v>2018</v>
      </c>
      <c r="K301" t="s">
        <v>11</v>
      </c>
      <c r="L301">
        <v>1000</v>
      </c>
      <c r="M301">
        <v>130.61708849999999</v>
      </c>
      <c r="N301">
        <v>25</v>
      </c>
      <c r="O301" t="s">
        <v>15</v>
      </c>
      <c r="P301">
        <v>91.3</v>
      </c>
      <c r="Q301" t="s">
        <v>13</v>
      </c>
      <c r="R301" t="s">
        <v>14</v>
      </c>
      <c r="S301" t="s">
        <v>16</v>
      </c>
      <c r="T301" s="79">
        <v>0</v>
      </c>
      <c r="U301" s="79">
        <v>1</v>
      </c>
      <c r="V301" s="79">
        <v>0.5</v>
      </c>
      <c r="W301" s="79">
        <v>1</v>
      </c>
      <c r="X301">
        <v>1.4109328670000001</v>
      </c>
      <c r="Y301" t="s">
        <v>1109</v>
      </c>
      <c r="Z301" t="s">
        <v>622</v>
      </c>
      <c r="AA301">
        <v>6</v>
      </c>
      <c r="AB301">
        <v>26.792000000000002</v>
      </c>
      <c r="AC301">
        <v>8.57</v>
      </c>
      <c r="AD301" t="s">
        <v>519</v>
      </c>
      <c r="AE301" t="s">
        <v>521</v>
      </c>
      <c r="AF301">
        <v>1.8988855264933027</v>
      </c>
      <c r="AG301">
        <v>0.13</v>
      </c>
      <c r="AH301">
        <v>0.24685511844412936</v>
      </c>
      <c r="AI301">
        <v>1.6520304080491732</v>
      </c>
      <c r="AJ301">
        <v>0.13</v>
      </c>
      <c r="AK301">
        <v>0.24685511844412936</v>
      </c>
      <c r="AL301">
        <v>1.6520304080491732</v>
      </c>
      <c r="AM301">
        <v>35.315987790246247</v>
      </c>
      <c r="AN301">
        <v>236.34545675010949</v>
      </c>
      <c r="AO301">
        <v>4.9828487903829127E-2</v>
      </c>
      <c r="AP301">
        <v>0.33346757289485651</v>
      </c>
      <c r="AQ301">
        <v>0.13341858489683281</v>
      </c>
    </row>
    <row r="302" spans="1:43" x14ac:dyDescent="0.35">
      <c r="A302">
        <v>301</v>
      </c>
      <c r="B302">
        <v>20</v>
      </c>
      <c r="C302" t="s">
        <v>9</v>
      </c>
      <c r="D302" s="4">
        <v>3.07</v>
      </c>
      <c r="E302" s="3">
        <v>72.58</v>
      </c>
      <c r="F302">
        <v>0</v>
      </c>
      <c r="G302" t="s">
        <v>10</v>
      </c>
      <c r="H302">
        <v>0</v>
      </c>
      <c r="I302">
        <v>1149.66720738904</v>
      </c>
      <c r="J302" s="80">
        <v>2018</v>
      </c>
      <c r="K302" t="s">
        <v>11</v>
      </c>
      <c r="L302">
        <v>1000</v>
      </c>
      <c r="M302">
        <v>130.61708849999999</v>
      </c>
      <c r="N302">
        <v>25</v>
      </c>
      <c r="O302" t="s">
        <v>15</v>
      </c>
      <c r="P302">
        <v>91.3</v>
      </c>
      <c r="Q302" t="s">
        <v>13</v>
      </c>
      <c r="R302" t="s">
        <v>14</v>
      </c>
      <c r="S302" t="s">
        <v>16</v>
      </c>
      <c r="T302" s="79">
        <v>0</v>
      </c>
      <c r="U302" s="79">
        <v>1</v>
      </c>
      <c r="V302" s="79">
        <v>0.5</v>
      </c>
      <c r="W302" s="79">
        <v>1</v>
      </c>
      <c r="X302">
        <v>1.4109328670000001</v>
      </c>
      <c r="Y302" t="s">
        <v>1109</v>
      </c>
      <c r="Z302" t="s">
        <v>622</v>
      </c>
      <c r="AA302">
        <v>6</v>
      </c>
      <c r="AB302">
        <v>11.473000000000001</v>
      </c>
      <c r="AC302">
        <v>3.8075000000000001</v>
      </c>
      <c r="AD302" t="s">
        <v>519</v>
      </c>
      <c r="AE302" t="s">
        <v>521</v>
      </c>
      <c r="AF302">
        <v>0.81314995690719838</v>
      </c>
      <c r="AG302">
        <v>0.13</v>
      </c>
      <c r="AH302">
        <v>0.1057094943979358</v>
      </c>
      <c r="AI302">
        <v>0.70744046250926262</v>
      </c>
      <c r="AJ302">
        <v>0.13</v>
      </c>
      <c r="AK302">
        <v>0.1057094943979358</v>
      </c>
      <c r="AL302">
        <v>0.70744046250926262</v>
      </c>
      <c r="AM302">
        <v>15.123183335230486</v>
      </c>
      <c r="AN302">
        <v>101.20899616654249</v>
      </c>
      <c r="AO302">
        <v>2.1337796421343373E-2</v>
      </c>
      <c r="AP302">
        <v>0.14279909912745181</v>
      </c>
      <c r="AQ302">
        <v>0.13341858489683281</v>
      </c>
    </row>
    <row r="303" spans="1:43" x14ac:dyDescent="0.35">
      <c r="A303">
        <v>302</v>
      </c>
      <c r="B303">
        <v>20</v>
      </c>
      <c r="C303" t="s">
        <v>9</v>
      </c>
      <c r="D303" s="4">
        <v>3.07</v>
      </c>
      <c r="E303" s="3">
        <v>72.58</v>
      </c>
      <c r="F303">
        <v>0</v>
      </c>
      <c r="G303" t="s">
        <v>10</v>
      </c>
      <c r="H303">
        <v>0</v>
      </c>
      <c r="I303">
        <v>1149.66720738904</v>
      </c>
      <c r="J303" s="80">
        <v>2018</v>
      </c>
      <c r="K303" t="s">
        <v>11</v>
      </c>
      <c r="L303">
        <v>1000</v>
      </c>
      <c r="M303">
        <v>130.61708849999999</v>
      </c>
      <c r="N303">
        <v>25</v>
      </c>
      <c r="O303" t="s">
        <v>15</v>
      </c>
      <c r="P303">
        <v>91.3</v>
      </c>
      <c r="Q303" t="s">
        <v>13</v>
      </c>
      <c r="R303" t="s">
        <v>14</v>
      </c>
      <c r="S303" t="s">
        <v>16</v>
      </c>
      <c r="T303" s="79">
        <v>0</v>
      </c>
      <c r="U303" s="79">
        <v>1</v>
      </c>
      <c r="V303" s="79">
        <v>0.5</v>
      </c>
      <c r="W303" s="79">
        <v>1</v>
      </c>
      <c r="X303">
        <v>1.4109328670000001</v>
      </c>
      <c r="Y303" t="s">
        <v>1109</v>
      </c>
      <c r="Z303" t="s">
        <v>622</v>
      </c>
      <c r="AA303">
        <v>6</v>
      </c>
      <c r="AB303">
        <v>36.01</v>
      </c>
      <c r="AC303">
        <v>11.587999999999999</v>
      </c>
      <c r="AD303" t="s">
        <v>519</v>
      </c>
      <c r="AE303" t="s">
        <v>521</v>
      </c>
      <c r="AF303">
        <v>2.5522121457533529</v>
      </c>
      <c r="AG303">
        <v>0.13</v>
      </c>
      <c r="AH303">
        <v>0.33178757894793587</v>
      </c>
      <c r="AI303">
        <v>2.2204245668054172</v>
      </c>
      <c r="AJ303">
        <v>0.13</v>
      </c>
      <c r="AK303">
        <v>0.33178757894793587</v>
      </c>
      <c r="AL303">
        <v>2.2204245668054172</v>
      </c>
      <c r="AM303">
        <v>47.466733365436227</v>
      </c>
      <c r="AN303">
        <v>317.66198483022714</v>
      </c>
      <c r="AO303">
        <v>6.6972374194419496E-2</v>
      </c>
      <c r="AP303">
        <v>0.44819973499342286</v>
      </c>
      <c r="AQ303">
        <v>0.13341858489683281</v>
      </c>
    </row>
    <row r="304" spans="1:43" x14ac:dyDescent="0.35">
      <c r="A304">
        <v>303</v>
      </c>
      <c r="B304">
        <v>20</v>
      </c>
      <c r="C304" t="s">
        <v>9</v>
      </c>
      <c r="D304" s="4">
        <v>3.12</v>
      </c>
      <c r="E304" s="3">
        <v>73.010000000000005</v>
      </c>
      <c r="F304">
        <v>0</v>
      </c>
      <c r="G304" t="s">
        <v>10</v>
      </c>
      <c r="H304">
        <v>0</v>
      </c>
      <c r="I304">
        <v>977.06965232517405</v>
      </c>
      <c r="J304" s="80">
        <v>2018</v>
      </c>
      <c r="K304" t="s">
        <v>11</v>
      </c>
      <c r="L304">
        <v>1000</v>
      </c>
      <c r="M304">
        <v>130.61708849999999</v>
      </c>
      <c r="N304">
        <v>25</v>
      </c>
      <c r="O304" t="s">
        <v>15</v>
      </c>
      <c r="P304">
        <v>91.3</v>
      </c>
      <c r="Q304" t="s">
        <v>13</v>
      </c>
      <c r="R304" t="s">
        <v>14</v>
      </c>
      <c r="S304" t="s">
        <v>16</v>
      </c>
      <c r="T304" s="79">
        <v>0</v>
      </c>
      <c r="U304" s="79">
        <v>1</v>
      </c>
      <c r="V304" s="79">
        <v>0.5</v>
      </c>
      <c r="W304" s="79">
        <v>1</v>
      </c>
      <c r="X304">
        <v>1.4109328670000001</v>
      </c>
      <c r="Y304" t="s">
        <v>1109</v>
      </c>
      <c r="Z304" t="s">
        <v>622</v>
      </c>
      <c r="AA304">
        <v>6</v>
      </c>
      <c r="AB304">
        <v>26.106999999999999</v>
      </c>
      <c r="AC304">
        <v>8.4149999999999991</v>
      </c>
      <c r="AD304" t="s">
        <v>519</v>
      </c>
      <c r="AE304" t="s">
        <v>521</v>
      </c>
      <c r="AF304">
        <v>1.8503360868976055</v>
      </c>
      <c r="AG304">
        <v>0.13</v>
      </c>
      <c r="AH304">
        <v>0.24054369129668873</v>
      </c>
      <c r="AI304">
        <v>1.6097923956009168</v>
      </c>
      <c r="AJ304">
        <v>0.13</v>
      </c>
      <c r="AK304">
        <v>0.24054369129668873</v>
      </c>
      <c r="AL304">
        <v>1.6097923956009168</v>
      </c>
      <c r="AM304">
        <v>34.413052151386935</v>
      </c>
      <c r="AN304">
        <v>230.30273362851256</v>
      </c>
      <c r="AO304">
        <v>4.8554506334176892E-2</v>
      </c>
      <c r="AP304">
        <v>0.32494169623641456</v>
      </c>
      <c r="AQ304">
        <v>0.13341858489683281</v>
      </c>
    </row>
    <row r="305" spans="1:43" x14ac:dyDescent="0.35">
      <c r="A305">
        <v>304</v>
      </c>
      <c r="B305">
        <v>20</v>
      </c>
      <c r="C305" t="s">
        <v>9</v>
      </c>
      <c r="D305" s="4">
        <v>3.12</v>
      </c>
      <c r="E305" s="3">
        <v>73.02</v>
      </c>
      <c r="F305">
        <v>0</v>
      </c>
      <c r="G305" t="s">
        <v>10</v>
      </c>
      <c r="H305">
        <v>0</v>
      </c>
      <c r="I305">
        <v>974.98228621120802</v>
      </c>
      <c r="J305" s="80">
        <v>2018</v>
      </c>
      <c r="K305" t="s">
        <v>11</v>
      </c>
      <c r="L305">
        <v>1000</v>
      </c>
      <c r="M305">
        <v>130.61708849999999</v>
      </c>
      <c r="N305">
        <v>25</v>
      </c>
      <c r="O305" t="s">
        <v>15</v>
      </c>
      <c r="P305">
        <v>91.3</v>
      </c>
      <c r="Q305" t="s">
        <v>13</v>
      </c>
      <c r="R305" t="s">
        <v>14</v>
      </c>
      <c r="S305" t="s">
        <v>16</v>
      </c>
      <c r="T305" s="79">
        <v>0</v>
      </c>
      <c r="U305" s="79">
        <v>1</v>
      </c>
      <c r="V305" s="79">
        <v>0.5</v>
      </c>
      <c r="W305" s="79">
        <v>1</v>
      </c>
      <c r="X305">
        <v>1.4109328670000001</v>
      </c>
      <c r="Y305" t="s">
        <v>1109</v>
      </c>
      <c r="Z305" t="s">
        <v>622</v>
      </c>
      <c r="AA305">
        <v>6</v>
      </c>
      <c r="AB305">
        <v>4.3479999999999999</v>
      </c>
      <c r="AC305">
        <v>1.4315</v>
      </c>
      <c r="AD305" t="s">
        <v>519</v>
      </c>
      <c r="AE305" t="s">
        <v>521</v>
      </c>
      <c r="AF305">
        <v>0.30816491001765001</v>
      </c>
      <c r="AG305">
        <v>0.13</v>
      </c>
      <c r="AH305">
        <v>4.00614383022945E-2</v>
      </c>
      <c r="AI305">
        <v>0.26810347171535553</v>
      </c>
      <c r="AJ305">
        <v>0.13</v>
      </c>
      <c r="AK305">
        <v>4.00614383022945E-2</v>
      </c>
      <c r="AL305">
        <v>0.26810347171535553</v>
      </c>
      <c r="AM305">
        <v>5.7313345368763313</v>
      </c>
      <c r="AN305">
        <v>38.355854208326221</v>
      </c>
      <c r="AO305">
        <v>8.0865282698510399E-3</v>
      </c>
      <c r="AP305">
        <v>5.4117535344387728E-2</v>
      </c>
      <c r="AQ305">
        <v>0.13341858489683281</v>
      </c>
    </row>
    <row r="306" spans="1:43" x14ac:dyDescent="0.35">
      <c r="A306">
        <v>305</v>
      </c>
      <c r="B306">
        <v>21</v>
      </c>
      <c r="C306" t="s">
        <v>42</v>
      </c>
      <c r="D306" s="3">
        <v>-42.813000000000002</v>
      </c>
      <c r="E306" s="1">
        <v>147.279</v>
      </c>
      <c r="F306">
        <v>0.73</v>
      </c>
      <c r="G306" t="s">
        <v>45</v>
      </c>
      <c r="H306" s="23">
        <v>47</v>
      </c>
      <c r="I306">
        <v>14.5297934496081</v>
      </c>
      <c r="J306" s="80">
        <v>2004</v>
      </c>
      <c r="K306" t="s">
        <v>30</v>
      </c>
      <c r="L306">
        <v>63</v>
      </c>
      <c r="M306">
        <v>7.0097463050000002</v>
      </c>
      <c r="N306">
        <v>5</v>
      </c>
      <c r="O306" t="s">
        <v>15</v>
      </c>
      <c r="P306">
        <v>91.3</v>
      </c>
      <c r="Q306" t="s">
        <v>13</v>
      </c>
      <c r="R306" t="s">
        <v>16</v>
      </c>
      <c r="S306" t="s">
        <v>14</v>
      </c>
      <c r="T306" s="79">
        <v>60</v>
      </c>
      <c r="U306" s="79">
        <v>62</v>
      </c>
      <c r="V306" s="79">
        <v>61</v>
      </c>
      <c r="W306" s="79">
        <v>2</v>
      </c>
      <c r="X306">
        <v>1.0774796689999999</v>
      </c>
      <c r="Y306" t="s">
        <v>773</v>
      </c>
      <c r="Z306" t="s">
        <v>644</v>
      </c>
      <c r="AA306">
        <v>1</v>
      </c>
      <c r="AB306">
        <v>17</v>
      </c>
      <c r="AE306" t="s">
        <v>668</v>
      </c>
      <c r="AF306">
        <v>267.2955974842767</v>
      </c>
      <c r="AG306">
        <v>0.87</v>
      </c>
      <c r="AH306">
        <v>232.54716981132071</v>
      </c>
      <c r="AI306">
        <v>34.748427672955984</v>
      </c>
      <c r="AJ306">
        <v>0.87</v>
      </c>
      <c r="AK306">
        <v>232.54716981132071</v>
      </c>
      <c r="AL306">
        <v>34.748427672955984</v>
      </c>
      <c r="AM306">
        <v>1785.428986115129</v>
      </c>
      <c r="AN306">
        <v>266.78823930455968</v>
      </c>
      <c r="AO306">
        <v>1.9237634329823345</v>
      </c>
      <c r="AP306">
        <v>0.28745890377896977</v>
      </c>
      <c r="AQ306">
        <v>0.12728161875858038</v>
      </c>
    </row>
    <row r="307" spans="1:43" x14ac:dyDescent="0.35">
      <c r="A307">
        <v>306</v>
      </c>
      <c r="B307">
        <v>21</v>
      </c>
      <c r="C307" t="s">
        <v>42</v>
      </c>
      <c r="D307" s="3">
        <v>-42.813000000000002</v>
      </c>
      <c r="E307" s="1">
        <v>147.279</v>
      </c>
      <c r="F307">
        <v>0.73</v>
      </c>
      <c r="G307" t="s">
        <v>45</v>
      </c>
      <c r="H307" s="23">
        <v>47</v>
      </c>
      <c r="I307">
        <v>14.5297934496081</v>
      </c>
      <c r="J307" s="80">
        <v>2004</v>
      </c>
      <c r="K307" t="s">
        <v>30</v>
      </c>
      <c r="L307">
        <v>63</v>
      </c>
      <c r="M307">
        <v>7.0097463050000002</v>
      </c>
      <c r="N307">
        <v>5</v>
      </c>
      <c r="O307" t="s">
        <v>15</v>
      </c>
      <c r="P307">
        <v>91.3</v>
      </c>
      <c r="Q307" t="s">
        <v>13</v>
      </c>
      <c r="R307" t="s">
        <v>16</v>
      </c>
      <c r="S307" t="s">
        <v>14</v>
      </c>
      <c r="T307" s="79">
        <v>82</v>
      </c>
      <c r="U307" s="79">
        <v>84</v>
      </c>
      <c r="V307" s="79">
        <v>83</v>
      </c>
      <c r="W307" s="79">
        <v>2</v>
      </c>
      <c r="X307">
        <v>1.0774796689999999</v>
      </c>
      <c r="Y307" t="s">
        <v>773</v>
      </c>
      <c r="Z307" t="s">
        <v>644</v>
      </c>
      <c r="AA307">
        <v>1</v>
      </c>
      <c r="AB307">
        <v>18</v>
      </c>
      <c r="AE307" t="s">
        <v>668</v>
      </c>
      <c r="AF307">
        <v>283.01886792452831</v>
      </c>
      <c r="AG307">
        <v>0.87</v>
      </c>
      <c r="AH307">
        <v>246.22641509433961</v>
      </c>
      <c r="AI307">
        <v>36.792452830188694</v>
      </c>
      <c r="AJ307">
        <v>0.87</v>
      </c>
      <c r="AK307">
        <v>246.22641509433961</v>
      </c>
      <c r="AL307">
        <v>36.792452830188694</v>
      </c>
      <c r="AM307">
        <v>1890.4542205924902</v>
      </c>
      <c r="AN307">
        <v>282.48166514600439</v>
      </c>
      <c r="AO307">
        <v>2.0369259878636492</v>
      </c>
      <c r="AP307">
        <v>0.30436825106008558</v>
      </c>
      <c r="AQ307">
        <v>0.12728161875858038</v>
      </c>
    </row>
    <row r="308" spans="1:43" x14ac:dyDescent="0.35">
      <c r="A308">
        <v>307</v>
      </c>
      <c r="B308">
        <v>21</v>
      </c>
      <c r="C308" t="s">
        <v>42</v>
      </c>
      <c r="D308" s="3">
        <v>-42.813000000000002</v>
      </c>
      <c r="E308" s="1">
        <v>147.279</v>
      </c>
      <c r="F308">
        <v>0.73</v>
      </c>
      <c r="G308" t="s">
        <v>45</v>
      </c>
      <c r="H308" s="23">
        <v>47</v>
      </c>
      <c r="I308">
        <v>14.5297934496081</v>
      </c>
      <c r="J308" s="80">
        <v>2004</v>
      </c>
      <c r="K308" t="s">
        <v>30</v>
      </c>
      <c r="L308">
        <v>63</v>
      </c>
      <c r="M308">
        <v>7.0097463050000002</v>
      </c>
      <c r="N308">
        <v>5</v>
      </c>
      <c r="O308" t="s">
        <v>15</v>
      </c>
      <c r="P308">
        <v>91.3</v>
      </c>
      <c r="Q308" t="s">
        <v>13</v>
      </c>
      <c r="R308" t="s">
        <v>16</v>
      </c>
      <c r="S308" t="s">
        <v>14</v>
      </c>
      <c r="T308" s="79">
        <v>46</v>
      </c>
      <c r="U308" s="79">
        <v>48</v>
      </c>
      <c r="V308" s="79">
        <v>47</v>
      </c>
      <c r="W308" s="79">
        <v>2</v>
      </c>
      <c r="X308">
        <v>1.0774796689999999</v>
      </c>
      <c r="Y308" t="s">
        <v>773</v>
      </c>
      <c r="Z308" t="s">
        <v>644</v>
      </c>
      <c r="AA308">
        <v>1</v>
      </c>
      <c r="AB308">
        <v>24</v>
      </c>
      <c r="AE308" t="s">
        <v>668</v>
      </c>
      <c r="AF308">
        <v>377.35849056603769</v>
      </c>
      <c r="AG308">
        <v>0.87</v>
      </c>
      <c r="AH308">
        <v>328.30188679245276</v>
      </c>
      <c r="AI308">
        <v>49.056603773584925</v>
      </c>
      <c r="AJ308">
        <v>0.87</v>
      </c>
      <c r="AK308">
        <v>328.30188679245276</v>
      </c>
      <c r="AL308">
        <v>49.056603773584925</v>
      </c>
      <c r="AM308">
        <v>2520.6056274566531</v>
      </c>
      <c r="AN308">
        <v>376.64222019467257</v>
      </c>
      <c r="AO308">
        <v>2.7159013171515318</v>
      </c>
      <c r="AP308">
        <v>0.40582433474678092</v>
      </c>
      <c r="AQ308">
        <v>0.12728161875858038</v>
      </c>
    </row>
    <row r="309" spans="1:43" x14ac:dyDescent="0.35">
      <c r="A309">
        <v>308</v>
      </c>
      <c r="B309">
        <v>21</v>
      </c>
      <c r="C309" t="s">
        <v>42</v>
      </c>
      <c r="D309" s="3">
        <v>-42.813000000000002</v>
      </c>
      <c r="E309" s="1">
        <v>147.279</v>
      </c>
      <c r="F309">
        <v>0.73</v>
      </c>
      <c r="G309" t="s">
        <v>45</v>
      </c>
      <c r="H309" s="23">
        <v>47</v>
      </c>
      <c r="I309">
        <v>14.5297934496081</v>
      </c>
      <c r="J309" s="80">
        <v>2004</v>
      </c>
      <c r="K309" t="s">
        <v>30</v>
      </c>
      <c r="L309">
        <v>63</v>
      </c>
      <c r="M309">
        <v>7.0097463050000002</v>
      </c>
      <c r="N309">
        <v>5</v>
      </c>
      <c r="O309" t="s">
        <v>15</v>
      </c>
      <c r="P309">
        <v>91.3</v>
      </c>
      <c r="Q309" t="s">
        <v>13</v>
      </c>
      <c r="R309" t="s">
        <v>16</v>
      </c>
      <c r="S309" t="s">
        <v>14</v>
      </c>
      <c r="T309" s="79">
        <v>4</v>
      </c>
      <c r="U309" s="79">
        <v>6</v>
      </c>
      <c r="V309" s="79">
        <v>5</v>
      </c>
      <c r="W309" s="79">
        <v>2</v>
      </c>
      <c r="X309">
        <v>1.0774796689999999</v>
      </c>
      <c r="Y309" t="s">
        <v>773</v>
      </c>
      <c r="Z309" t="s">
        <v>644</v>
      </c>
      <c r="AA309">
        <v>1</v>
      </c>
      <c r="AB309">
        <v>33</v>
      </c>
      <c r="AE309" t="s">
        <v>668</v>
      </c>
      <c r="AF309">
        <v>518.86792452830184</v>
      </c>
      <c r="AG309">
        <v>0.87</v>
      </c>
      <c r="AH309">
        <v>451.41509433962261</v>
      </c>
      <c r="AI309">
        <v>67.452830188679229</v>
      </c>
      <c r="AJ309">
        <v>0.87</v>
      </c>
      <c r="AK309">
        <v>451.41509433962261</v>
      </c>
      <c r="AL309">
        <v>67.452830188679229</v>
      </c>
      <c r="AM309">
        <v>3465.8327377528985</v>
      </c>
      <c r="AN309">
        <v>517.88305276767437</v>
      </c>
      <c r="AO309">
        <v>3.7343643110833566</v>
      </c>
      <c r="AP309">
        <v>0.55800846027682327</v>
      </c>
      <c r="AQ309">
        <v>0.12728161875858038</v>
      </c>
    </row>
    <row r="310" spans="1:43" x14ac:dyDescent="0.35">
      <c r="A310">
        <v>309</v>
      </c>
      <c r="B310">
        <v>21</v>
      </c>
      <c r="C310" t="s">
        <v>42</v>
      </c>
      <c r="D310" s="3">
        <v>-42.813000000000002</v>
      </c>
      <c r="E310" s="1">
        <v>147.279</v>
      </c>
      <c r="F310">
        <v>0.73</v>
      </c>
      <c r="G310" t="s">
        <v>45</v>
      </c>
      <c r="H310" s="23">
        <v>47</v>
      </c>
      <c r="I310">
        <v>14.5297934496081</v>
      </c>
      <c r="J310" s="80">
        <v>2004</v>
      </c>
      <c r="K310" t="s">
        <v>30</v>
      </c>
      <c r="L310">
        <v>63</v>
      </c>
      <c r="M310">
        <v>7.0097463050000002</v>
      </c>
      <c r="N310">
        <v>5</v>
      </c>
      <c r="O310" t="s">
        <v>15</v>
      </c>
      <c r="P310">
        <v>91.3</v>
      </c>
      <c r="Q310" t="s">
        <v>13</v>
      </c>
      <c r="R310" t="s">
        <v>16</v>
      </c>
      <c r="S310" t="s">
        <v>14</v>
      </c>
      <c r="T310" s="79">
        <v>72</v>
      </c>
      <c r="U310" s="79">
        <v>74</v>
      </c>
      <c r="V310" s="79">
        <v>73</v>
      </c>
      <c r="W310" s="79">
        <v>2</v>
      </c>
      <c r="X310">
        <v>1.0774796689999999</v>
      </c>
      <c r="Y310" t="s">
        <v>773</v>
      </c>
      <c r="Z310" t="s">
        <v>644</v>
      </c>
      <c r="AA310">
        <v>1</v>
      </c>
      <c r="AB310">
        <v>33</v>
      </c>
      <c r="AE310" t="s">
        <v>668</v>
      </c>
      <c r="AF310">
        <v>518.86792452830184</v>
      </c>
      <c r="AG310">
        <v>0.87</v>
      </c>
      <c r="AH310">
        <v>451.41509433962261</v>
      </c>
      <c r="AI310">
        <v>67.452830188679229</v>
      </c>
      <c r="AJ310">
        <v>0.87</v>
      </c>
      <c r="AK310">
        <v>451.41509433962261</v>
      </c>
      <c r="AL310">
        <v>67.452830188679229</v>
      </c>
      <c r="AM310">
        <v>3465.8327377528985</v>
      </c>
      <c r="AN310">
        <v>517.88305276767437</v>
      </c>
      <c r="AO310">
        <v>3.7343643110833566</v>
      </c>
      <c r="AP310">
        <v>0.55800846027682327</v>
      </c>
      <c r="AQ310">
        <v>0.12728161875858038</v>
      </c>
    </row>
    <row r="311" spans="1:43" x14ac:dyDescent="0.35">
      <c r="A311">
        <v>310</v>
      </c>
      <c r="B311">
        <v>21</v>
      </c>
      <c r="C311" t="s">
        <v>42</v>
      </c>
      <c r="D311" s="3">
        <v>-42.813000000000002</v>
      </c>
      <c r="E311" s="1">
        <v>147.279</v>
      </c>
      <c r="F311">
        <v>0.73</v>
      </c>
      <c r="G311" t="s">
        <v>45</v>
      </c>
      <c r="H311" s="23">
        <v>47</v>
      </c>
      <c r="I311">
        <v>14.5297934496081</v>
      </c>
      <c r="J311" s="80">
        <v>2004</v>
      </c>
      <c r="K311" t="s">
        <v>30</v>
      </c>
      <c r="L311">
        <v>63</v>
      </c>
      <c r="M311">
        <v>7.0097463050000002</v>
      </c>
      <c r="N311">
        <v>5</v>
      </c>
      <c r="O311" t="s">
        <v>15</v>
      </c>
      <c r="P311">
        <v>91.3</v>
      </c>
      <c r="Q311" t="s">
        <v>13</v>
      </c>
      <c r="R311" t="s">
        <v>16</v>
      </c>
      <c r="S311" t="s">
        <v>14</v>
      </c>
      <c r="T311" s="79">
        <v>102</v>
      </c>
      <c r="U311" s="79">
        <v>104</v>
      </c>
      <c r="V311" s="79">
        <v>103</v>
      </c>
      <c r="W311" s="79">
        <v>2</v>
      </c>
      <c r="X311">
        <v>1.0774796689999999</v>
      </c>
      <c r="Y311" t="s">
        <v>773</v>
      </c>
      <c r="Z311" t="s">
        <v>644</v>
      </c>
      <c r="AA311">
        <v>1</v>
      </c>
      <c r="AB311">
        <v>37</v>
      </c>
      <c r="AE311" t="s">
        <v>668</v>
      </c>
      <c r="AF311">
        <v>581.76100628930817</v>
      </c>
      <c r="AG311">
        <v>0.87</v>
      </c>
      <c r="AH311">
        <v>506.1320754716981</v>
      </c>
      <c r="AI311">
        <v>75.628930817610069</v>
      </c>
      <c r="AJ311">
        <v>0.87</v>
      </c>
      <c r="AK311">
        <v>506.1320754716981</v>
      </c>
      <c r="AL311">
        <v>75.628930817610069</v>
      </c>
      <c r="AM311">
        <v>3885.9336756623406</v>
      </c>
      <c r="AN311">
        <v>580.65675613345331</v>
      </c>
      <c r="AO311">
        <v>4.1870145306086117</v>
      </c>
      <c r="AP311">
        <v>0.62564584940128698</v>
      </c>
      <c r="AQ311">
        <v>0.12728161875858038</v>
      </c>
    </row>
    <row r="312" spans="1:43" x14ac:dyDescent="0.35">
      <c r="A312">
        <v>311</v>
      </c>
      <c r="B312">
        <v>21</v>
      </c>
      <c r="C312" t="s">
        <v>42</v>
      </c>
      <c r="D312" s="3">
        <v>-42.813000000000002</v>
      </c>
      <c r="E312" s="1">
        <v>147.279</v>
      </c>
      <c r="F312">
        <v>0.73</v>
      </c>
      <c r="G312" t="s">
        <v>45</v>
      </c>
      <c r="H312" s="23">
        <v>47</v>
      </c>
      <c r="I312">
        <v>14.5297934496081</v>
      </c>
      <c r="J312" s="80">
        <v>2004</v>
      </c>
      <c r="K312" t="s">
        <v>30</v>
      </c>
      <c r="L312">
        <v>63</v>
      </c>
      <c r="M312">
        <v>7.0097463050000002</v>
      </c>
      <c r="N312">
        <v>5</v>
      </c>
      <c r="O312" t="s">
        <v>15</v>
      </c>
      <c r="P312">
        <v>91.3</v>
      </c>
      <c r="Q312" t="s">
        <v>13</v>
      </c>
      <c r="R312" t="s">
        <v>16</v>
      </c>
      <c r="S312" t="s">
        <v>14</v>
      </c>
      <c r="T312" s="79">
        <v>12</v>
      </c>
      <c r="U312" s="79">
        <v>14</v>
      </c>
      <c r="V312" s="79">
        <v>13</v>
      </c>
      <c r="W312" s="79">
        <v>2</v>
      </c>
      <c r="X312">
        <v>1.0774796689999999</v>
      </c>
      <c r="Y312" t="s">
        <v>773</v>
      </c>
      <c r="Z312" t="s">
        <v>644</v>
      </c>
      <c r="AA312">
        <v>1</v>
      </c>
      <c r="AB312">
        <v>49</v>
      </c>
      <c r="AE312" t="s">
        <v>668</v>
      </c>
      <c r="AF312">
        <v>770.44025157232693</v>
      </c>
      <c r="AG312">
        <v>0.87</v>
      </c>
      <c r="AH312">
        <v>670.2830188679244</v>
      </c>
      <c r="AI312">
        <v>100.15723270440253</v>
      </c>
      <c r="AJ312">
        <v>0.87</v>
      </c>
      <c r="AK312">
        <v>670.2830188679244</v>
      </c>
      <c r="AL312">
        <v>100.15723270440253</v>
      </c>
      <c r="AM312">
        <v>5146.236489390667</v>
      </c>
      <c r="AN312">
        <v>768.97786623078957</v>
      </c>
      <c r="AO312">
        <v>5.544965189184377</v>
      </c>
      <c r="AP312">
        <v>0.82855801677467733</v>
      </c>
      <c r="AQ312">
        <v>0.12728161875858038</v>
      </c>
    </row>
    <row r="313" spans="1:43" x14ac:dyDescent="0.35">
      <c r="A313">
        <v>312</v>
      </c>
      <c r="B313">
        <v>21</v>
      </c>
      <c r="C313" t="s">
        <v>42</v>
      </c>
      <c r="D313" s="3">
        <v>-42.786999999999999</v>
      </c>
      <c r="E313" s="1">
        <v>147.28800000000001</v>
      </c>
      <c r="F313">
        <v>0.18</v>
      </c>
      <c r="G313" t="s">
        <v>45</v>
      </c>
      <c r="H313" s="23">
        <v>0</v>
      </c>
      <c r="I313">
        <v>14.395379070296</v>
      </c>
      <c r="J313" s="80">
        <v>2004</v>
      </c>
      <c r="K313" t="s">
        <v>30</v>
      </c>
      <c r="L313">
        <v>63</v>
      </c>
      <c r="M313">
        <v>7.0097463050000002</v>
      </c>
      <c r="N313">
        <v>5</v>
      </c>
      <c r="O313" t="s">
        <v>15</v>
      </c>
      <c r="P313">
        <v>91.3</v>
      </c>
      <c r="Q313" t="s">
        <v>13</v>
      </c>
      <c r="R313" t="s">
        <v>16</v>
      </c>
      <c r="S313" t="s">
        <v>14</v>
      </c>
      <c r="T313" s="79">
        <v>68</v>
      </c>
      <c r="U313" s="79">
        <v>70</v>
      </c>
      <c r="V313" s="79">
        <v>69</v>
      </c>
      <c r="W313" s="79">
        <v>2</v>
      </c>
      <c r="X313">
        <v>1.0774796689999999</v>
      </c>
      <c r="Y313" t="s">
        <v>773</v>
      </c>
      <c r="Z313" t="s">
        <v>644</v>
      </c>
      <c r="AA313">
        <v>1</v>
      </c>
      <c r="AB313">
        <v>4</v>
      </c>
      <c r="AE313" t="s">
        <v>669</v>
      </c>
      <c r="AF313">
        <v>76.39419404125286</v>
      </c>
      <c r="AG313">
        <v>0.87</v>
      </c>
      <c r="AH313">
        <v>66.462948815889987</v>
      </c>
      <c r="AI313">
        <v>9.931245225362872</v>
      </c>
      <c r="AJ313">
        <v>0.87</v>
      </c>
      <c r="AK313">
        <v>66.462948815889987</v>
      </c>
      <c r="AL313">
        <v>9.931245225362872</v>
      </c>
      <c r="AM313">
        <v>510.28303382430335</v>
      </c>
      <c r="AN313">
        <v>76.249188962252234</v>
      </c>
      <c r="AO313">
        <v>0.54981959438132622</v>
      </c>
      <c r="AP313">
        <v>8.2156950884565982E-2</v>
      </c>
      <c r="AQ313">
        <v>0.13341858489683281</v>
      </c>
    </row>
    <row r="314" spans="1:43" x14ac:dyDescent="0.35">
      <c r="A314">
        <v>313</v>
      </c>
      <c r="B314">
        <v>21</v>
      </c>
      <c r="C314" t="s">
        <v>42</v>
      </c>
      <c r="D314" s="3">
        <v>-42.786999999999999</v>
      </c>
      <c r="E314" s="1">
        <v>147.28800000000001</v>
      </c>
      <c r="F314">
        <v>0.18</v>
      </c>
      <c r="G314" t="s">
        <v>45</v>
      </c>
      <c r="H314" s="23">
        <v>0</v>
      </c>
      <c r="I314">
        <v>14.395379070296</v>
      </c>
      <c r="J314" s="80">
        <v>2004</v>
      </c>
      <c r="K314" t="s">
        <v>30</v>
      </c>
      <c r="L314">
        <v>63</v>
      </c>
      <c r="M314">
        <v>7.0097463050000002</v>
      </c>
      <c r="N314">
        <v>5</v>
      </c>
      <c r="O314" t="s">
        <v>15</v>
      </c>
      <c r="P314">
        <v>91.3</v>
      </c>
      <c r="Q314" t="s">
        <v>13</v>
      </c>
      <c r="R314" t="s">
        <v>16</v>
      </c>
      <c r="S314" t="s">
        <v>14</v>
      </c>
      <c r="T314" s="79">
        <v>62</v>
      </c>
      <c r="U314" s="79">
        <v>64</v>
      </c>
      <c r="V314" s="79">
        <v>63</v>
      </c>
      <c r="W314" s="79">
        <v>2</v>
      </c>
      <c r="X314">
        <v>1.0774796689999999</v>
      </c>
      <c r="Y314" t="s">
        <v>773</v>
      </c>
      <c r="Z314" t="s">
        <v>644</v>
      </c>
      <c r="AA314">
        <v>1</v>
      </c>
      <c r="AB314">
        <v>12</v>
      </c>
      <c r="AE314" t="s">
        <v>669</v>
      </c>
      <c r="AF314">
        <v>229.18258212375861</v>
      </c>
      <c r="AG314">
        <v>0.87</v>
      </c>
      <c r="AH314">
        <v>199.38884644766998</v>
      </c>
      <c r="AI314">
        <v>29.79373567608863</v>
      </c>
      <c r="AJ314">
        <v>0.87</v>
      </c>
      <c r="AK314">
        <v>199.38884644766998</v>
      </c>
      <c r="AL314">
        <v>29.79373567608863</v>
      </c>
      <c r="AM314">
        <v>1530.8491014729104</v>
      </c>
      <c r="AN314">
        <v>228.74756688675683</v>
      </c>
      <c r="AO314">
        <v>1.6494587831439789</v>
      </c>
      <c r="AP314">
        <v>0.24647085265369809</v>
      </c>
      <c r="AQ314">
        <v>0.13341858489683281</v>
      </c>
    </row>
    <row r="315" spans="1:43" x14ac:dyDescent="0.35">
      <c r="A315">
        <v>314</v>
      </c>
      <c r="B315">
        <v>21</v>
      </c>
      <c r="C315" t="s">
        <v>42</v>
      </c>
      <c r="D315" s="3">
        <v>-42.786999999999999</v>
      </c>
      <c r="E315" s="1">
        <v>147.28800000000001</v>
      </c>
      <c r="F315">
        <v>0.18</v>
      </c>
      <c r="G315" t="s">
        <v>45</v>
      </c>
      <c r="H315" s="23">
        <v>0</v>
      </c>
      <c r="I315">
        <v>14.395379070296</v>
      </c>
      <c r="J315" s="80">
        <v>2004</v>
      </c>
      <c r="K315" t="s">
        <v>30</v>
      </c>
      <c r="L315">
        <v>63</v>
      </c>
      <c r="M315">
        <v>7.0097463050000002</v>
      </c>
      <c r="N315">
        <v>5</v>
      </c>
      <c r="O315" t="s">
        <v>15</v>
      </c>
      <c r="P315">
        <v>91.3</v>
      </c>
      <c r="Q315" t="s">
        <v>13</v>
      </c>
      <c r="R315" t="s">
        <v>16</v>
      </c>
      <c r="S315" t="s">
        <v>14</v>
      </c>
      <c r="T315" s="79">
        <v>82</v>
      </c>
      <c r="U315" s="79">
        <v>84</v>
      </c>
      <c r="V315" s="79">
        <v>83</v>
      </c>
      <c r="W315" s="79">
        <v>2</v>
      </c>
      <c r="X315">
        <v>1.0774796689999999</v>
      </c>
      <c r="Y315" t="s">
        <v>773</v>
      </c>
      <c r="Z315" t="s">
        <v>644</v>
      </c>
      <c r="AA315">
        <v>1</v>
      </c>
      <c r="AB315">
        <v>13</v>
      </c>
      <c r="AE315" t="s">
        <v>669</v>
      </c>
      <c r="AF315">
        <v>248.28113063407181</v>
      </c>
      <c r="AG315">
        <v>0.87</v>
      </c>
      <c r="AH315">
        <v>216.00458365164249</v>
      </c>
      <c r="AI315">
        <v>32.276546982429323</v>
      </c>
      <c r="AJ315">
        <v>0.87</v>
      </c>
      <c r="AK315">
        <v>216.00458365164249</v>
      </c>
      <c r="AL315">
        <v>32.276546982429323</v>
      </c>
      <c r="AM315">
        <v>1658.4198599289862</v>
      </c>
      <c r="AN315">
        <v>247.80986412731966</v>
      </c>
      <c r="AO315">
        <v>1.7869136817393101</v>
      </c>
      <c r="AP315">
        <v>0.2670100903748393</v>
      </c>
      <c r="AQ315">
        <v>0.13341858489683281</v>
      </c>
    </row>
    <row r="316" spans="1:43" x14ac:dyDescent="0.35">
      <c r="A316">
        <v>315</v>
      </c>
      <c r="B316">
        <v>21</v>
      </c>
      <c r="C316" t="s">
        <v>42</v>
      </c>
      <c r="D316" s="3">
        <v>-42.786999999999999</v>
      </c>
      <c r="E316" s="1">
        <v>147.28800000000001</v>
      </c>
      <c r="F316">
        <v>0.18</v>
      </c>
      <c r="G316" t="s">
        <v>45</v>
      </c>
      <c r="H316" s="23">
        <v>0</v>
      </c>
      <c r="I316">
        <v>14.395379070296</v>
      </c>
      <c r="J316" s="80">
        <v>2004</v>
      </c>
      <c r="K316" t="s">
        <v>30</v>
      </c>
      <c r="L316">
        <v>63</v>
      </c>
      <c r="M316">
        <v>7.0097463050000002</v>
      </c>
      <c r="N316">
        <v>5</v>
      </c>
      <c r="O316" t="s">
        <v>15</v>
      </c>
      <c r="P316">
        <v>91.3</v>
      </c>
      <c r="Q316" t="s">
        <v>13</v>
      </c>
      <c r="R316" t="s">
        <v>16</v>
      </c>
      <c r="S316" t="s">
        <v>14</v>
      </c>
      <c r="T316" s="79">
        <v>102</v>
      </c>
      <c r="U316" s="79">
        <v>104</v>
      </c>
      <c r="V316" s="79">
        <v>103</v>
      </c>
      <c r="W316" s="79">
        <v>2</v>
      </c>
      <c r="X316">
        <v>1.0774796689999999</v>
      </c>
      <c r="Y316" t="s">
        <v>773</v>
      </c>
      <c r="Z316" t="s">
        <v>644</v>
      </c>
      <c r="AA316">
        <v>1</v>
      </c>
      <c r="AB316">
        <v>15</v>
      </c>
      <c r="AE316" t="s">
        <v>669</v>
      </c>
      <c r="AF316">
        <v>286.47822765469829</v>
      </c>
      <c r="AG316">
        <v>0.87</v>
      </c>
      <c r="AH316">
        <v>249.23605805958752</v>
      </c>
      <c r="AI316">
        <v>37.242169595110767</v>
      </c>
      <c r="AJ316">
        <v>0.87</v>
      </c>
      <c r="AK316">
        <v>249.23605805958752</v>
      </c>
      <c r="AL316">
        <v>37.242169595110767</v>
      </c>
      <c r="AM316">
        <v>1913.5613768411381</v>
      </c>
      <c r="AN316">
        <v>285.93445860844588</v>
      </c>
      <c r="AO316">
        <v>2.0618234789299734</v>
      </c>
      <c r="AP316">
        <v>0.30808856581712246</v>
      </c>
      <c r="AQ316">
        <v>0.13341858489683281</v>
      </c>
    </row>
    <row r="317" spans="1:43" x14ac:dyDescent="0.35">
      <c r="A317">
        <v>316</v>
      </c>
      <c r="B317">
        <v>21</v>
      </c>
      <c r="C317" t="s">
        <v>42</v>
      </c>
      <c r="D317" s="3">
        <v>-42.786999999999999</v>
      </c>
      <c r="E317" s="1">
        <v>147.28800000000001</v>
      </c>
      <c r="F317">
        <v>0.18</v>
      </c>
      <c r="G317" t="s">
        <v>45</v>
      </c>
      <c r="H317" s="23">
        <v>0</v>
      </c>
      <c r="I317">
        <v>14.395379070296</v>
      </c>
      <c r="J317" s="80">
        <v>2004</v>
      </c>
      <c r="K317" t="s">
        <v>30</v>
      </c>
      <c r="L317">
        <v>63</v>
      </c>
      <c r="M317">
        <v>7.0097463050000002</v>
      </c>
      <c r="N317">
        <v>5</v>
      </c>
      <c r="O317" t="s">
        <v>15</v>
      </c>
      <c r="P317">
        <v>91.3</v>
      </c>
      <c r="Q317" t="s">
        <v>13</v>
      </c>
      <c r="R317" t="s">
        <v>16</v>
      </c>
      <c r="S317" t="s">
        <v>14</v>
      </c>
      <c r="T317" s="79">
        <v>32</v>
      </c>
      <c r="U317" s="79">
        <v>34</v>
      </c>
      <c r="V317" s="79">
        <v>33</v>
      </c>
      <c r="W317" s="79">
        <v>2</v>
      </c>
      <c r="X317">
        <v>1.0774796689999999</v>
      </c>
      <c r="Y317" t="s">
        <v>773</v>
      </c>
      <c r="Z317" t="s">
        <v>644</v>
      </c>
      <c r="AA317">
        <v>1</v>
      </c>
      <c r="AB317">
        <v>34</v>
      </c>
      <c r="AE317" t="s">
        <v>669</v>
      </c>
      <c r="AF317">
        <v>649.35064935064929</v>
      </c>
      <c r="AG317">
        <v>0.87</v>
      </c>
      <c r="AH317">
        <v>564.93506493506493</v>
      </c>
      <c r="AI317">
        <v>84.415584415584362</v>
      </c>
      <c r="AJ317">
        <v>0.87</v>
      </c>
      <c r="AK317">
        <v>564.93506493506493</v>
      </c>
      <c r="AL317">
        <v>84.415584415584362</v>
      </c>
      <c r="AM317">
        <v>4337.4057875065791</v>
      </c>
      <c r="AN317">
        <v>648.11810617914364</v>
      </c>
      <c r="AO317">
        <v>4.6734665522412735</v>
      </c>
      <c r="AP317">
        <v>0.69833408251881057</v>
      </c>
      <c r="AQ317">
        <v>0.13341858489683281</v>
      </c>
    </row>
    <row r="318" spans="1:43" x14ac:dyDescent="0.35">
      <c r="A318">
        <v>317</v>
      </c>
      <c r="B318">
        <v>21</v>
      </c>
      <c r="C318" t="s">
        <v>42</v>
      </c>
      <c r="D318" s="3">
        <v>-42.786999999999999</v>
      </c>
      <c r="E318" s="1">
        <v>147.28800000000001</v>
      </c>
      <c r="F318">
        <v>0.18</v>
      </c>
      <c r="G318" t="s">
        <v>45</v>
      </c>
      <c r="H318" s="23">
        <v>0</v>
      </c>
      <c r="I318">
        <v>14.395379070296</v>
      </c>
      <c r="J318" s="80">
        <v>2004</v>
      </c>
      <c r="K318" t="s">
        <v>30</v>
      </c>
      <c r="L318">
        <v>63</v>
      </c>
      <c r="M318">
        <v>7.0097463050000002</v>
      </c>
      <c r="N318">
        <v>5</v>
      </c>
      <c r="O318" t="s">
        <v>15</v>
      </c>
      <c r="P318">
        <v>91.3</v>
      </c>
      <c r="Q318" t="s">
        <v>13</v>
      </c>
      <c r="R318" t="s">
        <v>16</v>
      </c>
      <c r="S318" t="s">
        <v>14</v>
      </c>
      <c r="T318" s="79">
        <v>15</v>
      </c>
      <c r="U318" s="79">
        <v>18</v>
      </c>
      <c r="V318" s="79">
        <v>16.5</v>
      </c>
      <c r="W318" s="79">
        <v>3</v>
      </c>
      <c r="X318">
        <v>1.0774796689999999</v>
      </c>
      <c r="Y318" t="s">
        <v>773</v>
      </c>
      <c r="Z318" t="s">
        <v>644</v>
      </c>
      <c r="AA318">
        <v>1</v>
      </c>
      <c r="AB318">
        <v>78</v>
      </c>
      <c r="AE318" t="s">
        <v>669</v>
      </c>
      <c r="AF318">
        <v>1489.6867838044309</v>
      </c>
      <c r="AG318">
        <v>0.87</v>
      </c>
      <c r="AH318">
        <v>1296.0275019098549</v>
      </c>
      <c r="AI318">
        <v>193.659281894576</v>
      </c>
      <c r="AJ318">
        <v>0.87</v>
      </c>
      <c r="AK318">
        <v>1296.0275019098549</v>
      </c>
      <c r="AL318">
        <v>193.659281894576</v>
      </c>
      <c r="AM318">
        <v>9950.5191595739179</v>
      </c>
      <c r="AN318">
        <v>1486.8591847639186</v>
      </c>
      <c r="AO318">
        <v>10.721482090435863</v>
      </c>
      <c r="AP318">
        <v>1.6020605422490366</v>
      </c>
      <c r="AQ318">
        <v>0.13341858489683281</v>
      </c>
    </row>
    <row r="319" spans="1:43" x14ac:dyDescent="0.35">
      <c r="A319">
        <v>318</v>
      </c>
      <c r="B319">
        <v>21</v>
      </c>
      <c r="C319" t="s">
        <v>42</v>
      </c>
      <c r="D319" s="3">
        <v>-42.786999999999999</v>
      </c>
      <c r="E319" s="1">
        <v>147.28800000000001</v>
      </c>
      <c r="F319">
        <v>0.18</v>
      </c>
      <c r="G319" t="s">
        <v>45</v>
      </c>
      <c r="H319" s="23">
        <v>0</v>
      </c>
      <c r="I319">
        <v>14.395379070296</v>
      </c>
      <c r="J319" s="80">
        <v>2004</v>
      </c>
      <c r="K319" t="s">
        <v>30</v>
      </c>
      <c r="L319">
        <v>63</v>
      </c>
      <c r="M319">
        <v>7.0097463050000002</v>
      </c>
      <c r="N319">
        <v>5</v>
      </c>
      <c r="O319" t="s">
        <v>15</v>
      </c>
      <c r="P319">
        <v>91.3</v>
      </c>
      <c r="Q319" t="s">
        <v>13</v>
      </c>
      <c r="R319" t="s">
        <v>16</v>
      </c>
      <c r="S319" t="s">
        <v>14</v>
      </c>
      <c r="T319" s="79">
        <v>3</v>
      </c>
      <c r="U319" s="79">
        <v>6</v>
      </c>
      <c r="V319" s="79">
        <v>4.5</v>
      </c>
      <c r="W319" s="79">
        <v>3</v>
      </c>
      <c r="X319">
        <v>1.0774796689999999</v>
      </c>
      <c r="Y319" t="s">
        <v>773</v>
      </c>
      <c r="Z319" t="s">
        <v>644</v>
      </c>
      <c r="AA319">
        <v>1</v>
      </c>
      <c r="AB319">
        <v>95</v>
      </c>
      <c r="AE319" t="s">
        <v>669</v>
      </c>
      <c r="AF319">
        <v>1814.3621084797558</v>
      </c>
      <c r="AG319">
        <v>0.87</v>
      </c>
      <c r="AH319">
        <v>1578.4950343773876</v>
      </c>
      <c r="AI319">
        <v>235.86707410236818</v>
      </c>
      <c r="AJ319">
        <v>0.87</v>
      </c>
      <c r="AK319">
        <v>1578.4950343773876</v>
      </c>
      <c r="AL319">
        <v>235.86707410236818</v>
      </c>
      <c r="AM319">
        <v>12119.222053327208</v>
      </c>
      <c r="AN319">
        <v>1810.9182378534904</v>
      </c>
      <c r="AO319">
        <v>13.0582153665565</v>
      </c>
      <c r="AP319">
        <v>1.9512275835084421</v>
      </c>
      <c r="AQ319">
        <v>0.13341858489683281</v>
      </c>
    </row>
    <row r="320" spans="1:43" x14ac:dyDescent="0.35">
      <c r="A320">
        <v>319</v>
      </c>
      <c r="B320">
        <v>22</v>
      </c>
      <c r="C320" t="s">
        <v>20</v>
      </c>
      <c r="D320" s="3">
        <v>34.409999999999997</v>
      </c>
      <c r="E320" s="1">
        <v>14.975</v>
      </c>
      <c r="F320">
        <v>0</v>
      </c>
      <c r="G320" t="s">
        <v>614</v>
      </c>
      <c r="H320">
        <v>30</v>
      </c>
      <c r="I320">
        <v>0</v>
      </c>
      <c r="J320" s="80">
        <v>2015</v>
      </c>
      <c r="K320" t="s">
        <v>11</v>
      </c>
      <c r="L320">
        <v>63</v>
      </c>
      <c r="M320">
        <v>7.0097463050000002</v>
      </c>
      <c r="O320" t="s">
        <v>12</v>
      </c>
      <c r="P320">
        <v>89</v>
      </c>
      <c r="Q320" t="s">
        <v>13</v>
      </c>
      <c r="R320" t="s">
        <v>16</v>
      </c>
      <c r="S320" t="s">
        <v>14</v>
      </c>
      <c r="T320" s="79">
        <v>0</v>
      </c>
      <c r="U320" s="79">
        <v>5</v>
      </c>
      <c r="V320" s="79">
        <v>2.5</v>
      </c>
      <c r="W320" s="79">
        <v>5</v>
      </c>
      <c r="X320">
        <v>1.0353001390000001</v>
      </c>
      <c r="Y320" t="s">
        <v>1103</v>
      </c>
      <c r="Z320" t="s">
        <v>622</v>
      </c>
      <c r="AA320">
        <v>3</v>
      </c>
      <c r="AB320">
        <v>534.79999999999995</v>
      </c>
      <c r="AC320">
        <v>24.3</v>
      </c>
      <c r="AE320" t="s">
        <v>532</v>
      </c>
      <c r="AF320">
        <v>534.79999999999995</v>
      </c>
      <c r="AG320">
        <v>0.62</v>
      </c>
      <c r="AH320">
        <v>331.57599999999996</v>
      </c>
      <c r="AI320">
        <v>203.22399999999999</v>
      </c>
      <c r="AJ320">
        <v>0.62</v>
      </c>
      <c r="AK320">
        <v>331.57599999999996</v>
      </c>
      <c r="AL320">
        <v>203.22399999999999</v>
      </c>
      <c r="AM320">
        <v>2611.5321807041346</v>
      </c>
      <c r="AN320">
        <v>1600.6164978509212</v>
      </c>
      <c r="AO320">
        <v>2.7037196296859638</v>
      </c>
      <c r="AP320">
        <v>1.6571184827107519</v>
      </c>
      <c r="AQ320">
        <v>0.12946808670713136</v>
      </c>
    </row>
    <row r="321" spans="1:43" x14ac:dyDescent="0.35">
      <c r="A321">
        <v>320</v>
      </c>
      <c r="B321">
        <v>22</v>
      </c>
      <c r="C321" t="s">
        <v>20</v>
      </c>
      <c r="D321" s="3">
        <v>38.473999999999997</v>
      </c>
      <c r="E321" s="1">
        <v>14.96</v>
      </c>
      <c r="F321">
        <v>0</v>
      </c>
      <c r="G321" t="s">
        <v>614</v>
      </c>
      <c r="H321">
        <v>30</v>
      </c>
      <c r="I321">
        <v>293.56275157721899</v>
      </c>
      <c r="J321" s="80">
        <v>2015</v>
      </c>
      <c r="K321" t="s">
        <v>11</v>
      </c>
      <c r="L321">
        <v>63</v>
      </c>
      <c r="M321">
        <v>7.0097463050000002</v>
      </c>
      <c r="O321" t="s">
        <v>12</v>
      </c>
      <c r="P321">
        <v>89</v>
      </c>
      <c r="Q321" t="s">
        <v>13</v>
      </c>
      <c r="R321" t="s">
        <v>16</v>
      </c>
      <c r="S321" t="s">
        <v>14</v>
      </c>
      <c r="T321" s="79">
        <v>0</v>
      </c>
      <c r="U321" s="79">
        <v>5</v>
      </c>
      <c r="V321" s="79">
        <v>2.5</v>
      </c>
      <c r="W321" s="79">
        <v>5</v>
      </c>
      <c r="X321">
        <v>1.0353001390000001</v>
      </c>
      <c r="Y321" t="s">
        <v>1103</v>
      </c>
      <c r="Z321" t="s">
        <v>622</v>
      </c>
      <c r="AA321">
        <v>3</v>
      </c>
      <c r="AB321">
        <v>678.7</v>
      </c>
      <c r="AC321">
        <v>345.8</v>
      </c>
      <c r="AE321" t="s">
        <v>532</v>
      </c>
      <c r="AF321">
        <v>678.7</v>
      </c>
      <c r="AG321">
        <v>0.89</v>
      </c>
      <c r="AH321">
        <v>604.04300000000001</v>
      </c>
      <c r="AI321">
        <v>74.657000000000039</v>
      </c>
      <c r="AJ321">
        <v>0.89</v>
      </c>
      <c r="AK321">
        <v>604.04300000000001</v>
      </c>
      <c r="AL321">
        <v>74.657000000000039</v>
      </c>
      <c r="AM321">
        <v>4757.5148172034997</v>
      </c>
      <c r="AN321">
        <v>588.00744931728684</v>
      </c>
      <c r="AO321">
        <v>4.9254557515453437</v>
      </c>
      <c r="AP321">
        <v>0.60876419401122261</v>
      </c>
      <c r="AQ321">
        <v>0.12946808670713136</v>
      </c>
    </row>
    <row r="322" spans="1:43" x14ac:dyDescent="0.35">
      <c r="A322">
        <v>321</v>
      </c>
      <c r="B322">
        <v>22</v>
      </c>
      <c r="C322" t="s">
        <v>20</v>
      </c>
      <c r="D322" s="3">
        <v>38.540999999999997</v>
      </c>
      <c r="E322" s="1">
        <v>14.335000000000001</v>
      </c>
      <c r="F322">
        <v>0</v>
      </c>
      <c r="G322" t="s">
        <v>614</v>
      </c>
      <c r="H322">
        <v>30</v>
      </c>
      <c r="I322">
        <v>115.80623786808</v>
      </c>
      <c r="J322" s="80">
        <v>2015</v>
      </c>
      <c r="K322" t="s">
        <v>11</v>
      </c>
      <c r="L322">
        <v>63</v>
      </c>
      <c r="M322">
        <v>7.0097463050000002</v>
      </c>
      <c r="O322" t="s">
        <v>12</v>
      </c>
      <c r="P322">
        <v>89</v>
      </c>
      <c r="Q322" t="s">
        <v>13</v>
      </c>
      <c r="R322" t="s">
        <v>16</v>
      </c>
      <c r="S322" t="s">
        <v>14</v>
      </c>
      <c r="T322" s="79">
        <v>0</v>
      </c>
      <c r="U322" s="79">
        <v>5</v>
      </c>
      <c r="V322" s="79">
        <v>2.5</v>
      </c>
      <c r="W322" s="79">
        <v>5</v>
      </c>
      <c r="X322">
        <v>1.0353001390000001</v>
      </c>
      <c r="Y322" t="s">
        <v>1103</v>
      </c>
      <c r="Z322" t="s">
        <v>622</v>
      </c>
      <c r="AA322">
        <v>3</v>
      </c>
      <c r="AB322">
        <v>347.9</v>
      </c>
      <c r="AC322">
        <v>87.4</v>
      </c>
      <c r="AE322" t="s">
        <v>532</v>
      </c>
      <c r="AF322">
        <v>347.9</v>
      </c>
      <c r="AG322">
        <v>0.86</v>
      </c>
      <c r="AH322">
        <v>299.19399999999996</v>
      </c>
      <c r="AI322">
        <v>48.706000000000017</v>
      </c>
      <c r="AJ322">
        <v>0.86</v>
      </c>
      <c r="AK322">
        <v>299.19399999999996</v>
      </c>
      <c r="AL322">
        <v>48.706000000000017</v>
      </c>
      <c r="AM322">
        <v>2356.4876808743479</v>
      </c>
      <c r="AN322">
        <v>383.61427363070806</v>
      </c>
      <c r="AO322">
        <v>2.4396720235610001</v>
      </c>
      <c r="AP322">
        <v>0.3971559108122561</v>
      </c>
      <c r="AQ322">
        <v>0.12946808670713136</v>
      </c>
    </row>
    <row r="323" spans="1:43" x14ac:dyDescent="0.35">
      <c r="A323">
        <v>322</v>
      </c>
      <c r="B323">
        <v>22</v>
      </c>
      <c r="C323" t="s">
        <v>20</v>
      </c>
      <c r="D323" s="3">
        <v>38.56</v>
      </c>
      <c r="E323" s="1">
        <v>14.551</v>
      </c>
      <c r="F323">
        <v>0</v>
      </c>
      <c r="G323" t="s">
        <v>614</v>
      </c>
      <c r="H323">
        <v>30</v>
      </c>
      <c r="I323">
        <v>109.84014228202</v>
      </c>
      <c r="J323" s="80">
        <v>2015</v>
      </c>
      <c r="K323" t="s">
        <v>11</v>
      </c>
      <c r="L323">
        <v>63</v>
      </c>
      <c r="M323">
        <v>7.0097463050000002</v>
      </c>
      <c r="O323" t="s">
        <v>12</v>
      </c>
      <c r="P323">
        <v>89</v>
      </c>
      <c r="Q323" t="s">
        <v>13</v>
      </c>
      <c r="R323" t="s">
        <v>16</v>
      </c>
      <c r="S323" t="s">
        <v>14</v>
      </c>
      <c r="T323" s="79">
        <v>0</v>
      </c>
      <c r="U323" s="79">
        <v>5</v>
      </c>
      <c r="V323" s="79">
        <v>2.5</v>
      </c>
      <c r="W323" s="79">
        <v>5</v>
      </c>
      <c r="X323">
        <v>1.0353001390000001</v>
      </c>
      <c r="Y323" t="s">
        <v>1103</v>
      </c>
      <c r="Z323" t="s">
        <v>622</v>
      </c>
      <c r="AA323">
        <v>3</v>
      </c>
      <c r="AB323">
        <v>186.2</v>
      </c>
      <c r="AC323">
        <v>161.1</v>
      </c>
      <c r="AE323" t="s">
        <v>532</v>
      </c>
      <c r="AF323">
        <v>186.2</v>
      </c>
      <c r="AG323">
        <v>0.94</v>
      </c>
      <c r="AH323">
        <v>175.02799999999999</v>
      </c>
      <c r="AI323">
        <v>11.171999999999997</v>
      </c>
      <c r="AJ323">
        <v>0.94</v>
      </c>
      <c r="AK323">
        <v>175.02799999999999</v>
      </c>
      <c r="AL323">
        <v>11.171999999999997</v>
      </c>
      <c r="AM323">
        <v>1378.5414340129662</v>
      </c>
      <c r="AN323">
        <v>87.992006426359538</v>
      </c>
      <c r="AO323">
        <v>1.4272041382508833</v>
      </c>
      <c r="AP323">
        <v>9.1098136484098938E-2</v>
      </c>
      <c r="AQ323">
        <v>0.12946808670713136</v>
      </c>
    </row>
    <row r="324" spans="1:43" x14ac:dyDescent="0.35">
      <c r="A324">
        <v>323</v>
      </c>
      <c r="B324">
        <v>22</v>
      </c>
      <c r="C324" t="s">
        <v>20</v>
      </c>
      <c r="D324" s="3">
        <v>38.582000000000001</v>
      </c>
      <c r="E324" s="1">
        <v>14.847</v>
      </c>
      <c r="F324">
        <v>0</v>
      </c>
      <c r="G324" t="s">
        <v>614</v>
      </c>
      <c r="H324">
        <v>30</v>
      </c>
      <c r="I324">
        <v>231.12684941338799</v>
      </c>
      <c r="J324" s="80">
        <v>2015</v>
      </c>
      <c r="K324" t="s">
        <v>11</v>
      </c>
      <c r="L324">
        <v>63</v>
      </c>
      <c r="M324">
        <v>7.0097463050000002</v>
      </c>
      <c r="O324" t="s">
        <v>12</v>
      </c>
      <c r="P324">
        <v>89</v>
      </c>
      <c r="Q324" t="s">
        <v>13</v>
      </c>
      <c r="R324" t="s">
        <v>16</v>
      </c>
      <c r="S324" t="s">
        <v>14</v>
      </c>
      <c r="T324" s="79">
        <v>0</v>
      </c>
      <c r="U324" s="79">
        <v>5</v>
      </c>
      <c r="V324" s="79">
        <v>2.5</v>
      </c>
      <c r="W324" s="79">
        <v>5</v>
      </c>
      <c r="X324">
        <v>1.0353001390000001</v>
      </c>
      <c r="Y324" t="s">
        <v>1103</v>
      </c>
      <c r="Z324" t="s">
        <v>622</v>
      </c>
      <c r="AA324">
        <v>3</v>
      </c>
      <c r="AB324">
        <v>219.1</v>
      </c>
      <c r="AC324">
        <v>198.7</v>
      </c>
      <c r="AE324" t="s">
        <v>532</v>
      </c>
      <c r="AF324">
        <v>219.1</v>
      </c>
      <c r="AG324">
        <v>0.89</v>
      </c>
      <c r="AH324">
        <v>194.999</v>
      </c>
      <c r="AI324">
        <v>24.100999999999999</v>
      </c>
      <c r="AJ324">
        <v>0.89</v>
      </c>
      <c r="AK324">
        <v>194.999</v>
      </c>
      <c r="AL324">
        <v>24.100999999999999</v>
      </c>
      <c r="AM324">
        <v>1535.8354154255001</v>
      </c>
      <c r="AN324">
        <v>189.82235471551124</v>
      </c>
      <c r="AO324">
        <v>1.590050619071143</v>
      </c>
      <c r="AP324">
        <v>0.19652311022227609</v>
      </c>
      <c r="AQ324">
        <v>0.12946808670713136</v>
      </c>
    </row>
    <row r="325" spans="1:43" x14ac:dyDescent="0.35">
      <c r="A325">
        <v>324</v>
      </c>
      <c r="B325">
        <v>22</v>
      </c>
      <c r="C325" t="s">
        <v>20</v>
      </c>
      <c r="D325" s="3">
        <v>38.637</v>
      </c>
      <c r="E325" s="1">
        <v>15.079000000000001</v>
      </c>
      <c r="F325">
        <v>0</v>
      </c>
      <c r="G325" t="s">
        <v>614</v>
      </c>
      <c r="H325">
        <v>30</v>
      </c>
      <c r="I325">
        <v>240.20807126415599</v>
      </c>
      <c r="J325" s="80">
        <v>2015</v>
      </c>
      <c r="K325" t="s">
        <v>11</v>
      </c>
      <c r="L325">
        <v>63</v>
      </c>
      <c r="M325">
        <v>7.0097463050000002</v>
      </c>
      <c r="O325" t="s">
        <v>12</v>
      </c>
      <c r="P325">
        <v>89</v>
      </c>
      <c r="Q325" t="s">
        <v>13</v>
      </c>
      <c r="R325" t="s">
        <v>16</v>
      </c>
      <c r="S325" t="s">
        <v>14</v>
      </c>
      <c r="T325" s="79">
        <v>0</v>
      </c>
      <c r="U325" s="79">
        <v>5</v>
      </c>
      <c r="V325" s="79">
        <v>2.5</v>
      </c>
      <c r="W325" s="79">
        <v>5</v>
      </c>
      <c r="X325">
        <v>1.0353001390000001</v>
      </c>
      <c r="Y325" t="s">
        <v>1103</v>
      </c>
      <c r="Z325" t="s">
        <v>622</v>
      </c>
      <c r="AA325">
        <v>3</v>
      </c>
      <c r="AB325">
        <v>484.2</v>
      </c>
      <c r="AC325">
        <v>124.4</v>
      </c>
      <c r="AE325" t="s">
        <v>532</v>
      </c>
      <c r="AF325">
        <v>484.2</v>
      </c>
      <c r="AG325">
        <v>0.62</v>
      </c>
      <c r="AH325">
        <v>300.20400000000001</v>
      </c>
      <c r="AI325">
        <v>183.99599999999998</v>
      </c>
      <c r="AJ325">
        <v>0.62</v>
      </c>
      <c r="AK325">
        <v>300.20400000000001</v>
      </c>
      <c r="AL325">
        <v>183.99599999999998</v>
      </c>
      <c r="AM325">
        <v>2364.442561512607</v>
      </c>
      <c r="AN325">
        <v>1449.1744731851459</v>
      </c>
      <c r="AO325">
        <v>2.4479077125915181</v>
      </c>
      <c r="AP325">
        <v>1.5003305335238335</v>
      </c>
      <c r="AQ325">
        <v>0.12946808670713136</v>
      </c>
    </row>
    <row r="326" spans="1:43" x14ac:dyDescent="0.35">
      <c r="A326">
        <v>325</v>
      </c>
      <c r="B326">
        <v>22</v>
      </c>
      <c r="C326" t="s">
        <v>20</v>
      </c>
      <c r="D326" s="3">
        <v>38.795999999999999</v>
      </c>
      <c r="E326" s="1">
        <v>15.242000000000001</v>
      </c>
      <c r="F326">
        <v>0</v>
      </c>
      <c r="G326" t="s">
        <v>614</v>
      </c>
      <c r="H326">
        <v>30</v>
      </c>
      <c r="I326">
        <v>273.417105454926</v>
      </c>
      <c r="J326" s="80">
        <v>2015</v>
      </c>
      <c r="K326" t="s">
        <v>11</v>
      </c>
      <c r="L326">
        <v>63</v>
      </c>
      <c r="M326">
        <v>7.0097463050000002</v>
      </c>
      <c r="O326" t="s">
        <v>12</v>
      </c>
      <c r="P326">
        <v>89</v>
      </c>
      <c r="Q326" t="s">
        <v>13</v>
      </c>
      <c r="R326" t="s">
        <v>16</v>
      </c>
      <c r="S326" t="s">
        <v>14</v>
      </c>
      <c r="T326" s="79">
        <v>0</v>
      </c>
      <c r="U326" s="79">
        <v>5</v>
      </c>
      <c r="V326" s="79">
        <v>2.5</v>
      </c>
      <c r="W326" s="79">
        <v>5</v>
      </c>
      <c r="X326">
        <v>1.0353001390000001</v>
      </c>
      <c r="Y326" t="s">
        <v>1103</v>
      </c>
      <c r="Z326" t="s">
        <v>622</v>
      </c>
      <c r="AA326">
        <v>3</v>
      </c>
      <c r="AB326">
        <v>151</v>
      </c>
      <c r="AC326">
        <v>34</v>
      </c>
      <c r="AE326" t="s">
        <v>532</v>
      </c>
      <c r="AF326">
        <v>151</v>
      </c>
      <c r="AG326">
        <v>0.75</v>
      </c>
      <c r="AH326">
        <v>113.25</v>
      </c>
      <c r="AI326">
        <v>37.75</v>
      </c>
      <c r="AJ326">
        <v>0.75</v>
      </c>
      <c r="AK326">
        <v>113.25</v>
      </c>
      <c r="AL326">
        <v>37.75</v>
      </c>
      <c r="AM326">
        <v>891.97052701264056</v>
      </c>
      <c r="AN326">
        <v>297.32350900421346</v>
      </c>
      <c r="AO326">
        <v>0.92345721060009012</v>
      </c>
      <c r="AP326">
        <v>0.30781907020002997</v>
      </c>
      <c r="AQ326">
        <v>0.12946808670713136</v>
      </c>
    </row>
    <row r="327" spans="1:43" x14ac:dyDescent="0.35">
      <c r="A327">
        <v>326</v>
      </c>
      <c r="B327">
        <v>23</v>
      </c>
      <c r="C327" t="s">
        <v>20</v>
      </c>
      <c r="D327" s="3">
        <v>45.59</v>
      </c>
      <c r="E327" s="1">
        <v>12.89</v>
      </c>
      <c r="F327">
        <v>0</v>
      </c>
      <c r="G327" t="s">
        <v>614</v>
      </c>
      <c r="H327">
        <v>1.3</v>
      </c>
      <c r="I327">
        <v>225.23325576745299</v>
      </c>
      <c r="J327" s="80">
        <v>2016</v>
      </c>
      <c r="K327" t="s">
        <v>40</v>
      </c>
      <c r="L327">
        <v>500</v>
      </c>
      <c r="M327">
        <v>62.735052189999998</v>
      </c>
      <c r="N327">
        <v>5</v>
      </c>
      <c r="O327" t="s">
        <v>12</v>
      </c>
      <c r="P327">
        <v>89</v>
      </c>
      <c r="Q327" t="s">
        <v>13</v>
      </c>
      <c r="R327" t="s">
        <v>16</v>
      </c>
      <c r="S327" t="s">
        <v>16</v>
      </c>
      <c r="T327" s="79">
        <v>0</v>
      </c>
      <c r="U327" s="79">
        <v>10</v>
      </c>
      <c r="V327" s="79">
        <v>5</v>
      </c>
      <c r="W327" s="79">
        <v>10</v>
      </c>
      <c r="X327">
        <v>0.91868156199999995</v>
      </c>
      <c r="Y327" t="s">
        <v>1100</v>
      </c>
      <c r="Z327" t="s">
        <v>622</v>
      </c>
      <c r="AA327">
        <v>1</v>
      </c>
      <c r="AB327">
        <v>703</v>
      </c>
      <c r="AE327" t="s">
        <v>532</v>
      </c>
      <c r="AF327">
        <v>703</v>
      </c>
      <c r="AG327">
        <v>0.8821</v>
      </c>
      <c r="AH327">
        <v>620.11630000000002</v>
      </c>
      <c r="AI327">
        <v>82.883699999999976</v>
      </c>
      <c r="AJ327">
        <v>0.8821</v>
      </c>
      <c r="AK327">
        <v>620.11630000000002</v>
      </c>
      <c r="AL327">
        <v>82.883699999999976</v>
      </c>
      <c r="AM327">
        <v>43711.26791502213</v>
      </c>
      <c r="AN327">
        <v>5842.374432809328</v>
      </c>
      <c r="AO327">
        <v>40.156735885173006</v>
      </c>
      <c r="AP327">
        <v>5.3672816697221375</v>
      </c>
      <c r="AQ327">
        <v>0.13324492416794398</v>
      </c>
    </row>
    <row r="328" spans="1:43" x14ac:dyDescent="0.35">
      <c r="A328">
        <v>327</v>
      </c>
      <c r="B328">
        <v>23</v>
      </c>
      <c r="C328" t="s">
        <v>20</v>
      </c>
      <c r="D328" s="3">
        <v>45.59</v>
      </c>
      <c r="E328" s="1">
        <v>12.89</v>
      </c>
      <c r="F328">
        <v>7.0000000000000007E-2</v>
      </c>
      <c r="G328" t="s">
        <v>614</v>
      </c>
      <c r="H328">
        <v>3.5</v>
      </c>
      <c r="I328">
        <v>225.23325576745299</v>
      </c>
      <c r="J328" s="80">
        <v>2016</v>
      </c>
      <c r="K328" t="s">
        <v>40</v>
      </c>
      <c r="L328">
        <v>400</v>
      </c>
      <c r="M328">
        <v>49.542677019999999</v>
      </c>
      <c r="N328">
        <v>5</v>
      </c>
      <c r="O328" t="s">
        <v>12</v>
      </c>
      <c r="P328">
        <v>89</v>
      </c>
      <c r="Q328" t="s">
        <v>13</v>
      </c>
      <c r="R328" t="s">
        <v>16</v>
      </c>
      <c r="S328" t="s">
        <v>16</v>
      </c>
      <c r="T328" s="79">
        <v>0</v>
      </c>
      <c r="U328" s="79">
        <v>10</v>
      </c>
      <c r="V328" s="79">
        <v>5</v>
      </c>
      <c r="W328" s="79">
        <v>10</v>
      </c>
      <c r="X328">
        <v>0.91868156199999995</v>
      </c>
      <c r="Y328" t="s">
        <v>1100</v>
      </c>
      <c r="Z328" t="s">
        <v>622</v>
      </c>
      <c r="AA328">
        <v>1</v>
      </c>
      <c r="AB328">
        <v>170</v>
      </c>
      <c r="AE328" t="s">
        <v>532</v>
      </c>
      <c r="AF328">
        <v>170</v>
      </c>
      <c r="AG328">
        <v>0.8821</v>
      </c>
      <c r="AH328">
        <v>149.95699999999999</v>
      </c>
      <c r="AI328">
        <v>20.043000000000006</v>
      </c>
      <c r="AJ328">
        <v>0.8821</v>
      </c>
      <c r="AK328">
        <v>149.95699999999999</v>
      </c>
      <c r="AL328">
        <v>20.043000000000006</v>
      </c>
      <c r="AM328">
        <v>8347.4957504361118</v>
      </c>
      <c r="AN328">
        <v>1115.7122196762475</v>
      </c>
      <c r="AO328">
        <v>7.668690434799009</v>
      </c>
      <c r="AP328">
        <v>1.024984244714662</v>
      </c>
      <c r="AQ328">
        <v>0.13295155157100644</v>
      </c>
    </row>
    <row r="329" spans="1:43" x14ac:dyDescent="0.35">
      <c r="A329">
        <v>328</v>
      </c>
      <c r="B329">
        <v>23</v>
      </c>
      <c r="C329" t="s">
        <v>20</v>
      </c>
      <c r="D329" s="3">
        <v>45.59</v>
      </c>
      <c r="E329" s="1">
        <v>13.13</v>
      </c>
      <c r="F329">
        <v>3.3</v>
      </c>
      <c r="G329" t="s">
        <v>614</v>
      </c>
      <c r="H329">
        <v>14.8</v>
      </c>
      <c r="I329">
        <v>183.883964561049</v>
      </c>
      <c r="J329" s="80">
        <v>2016</v>
      </c>
      <c r="K329" t="s">
        <v>40</v>
      </c>
      <c r="L329">
        <v>500</v>
      </c>
      <c r="M329">
        <v>62.735052189999998</v>
      </c>
      <c r="N329">
        <v>5</v>
      </c>
      <c r="O329" t="s">
        <v>12</v>
      </c>
      <c r="P329">
        <v>89</v>
      </c>
      <c r="Q329" t="s">
        <v>13</v>
      </c>
      <c r="R329" t="s">
        <v>16</v>
      </c>
      <c r="S329" t="s">
        <v>16</v>
      </c>
      <c r="T329" s="79">
        <v>0</v>
      </c>
      <c r="U329" s="79">
        <v>10</v>
      </c>
      <c r="V329" s="79">
        <v>5</v>
      </c>
      <c r="W329" s="79">
        <v>10</v>
      </c>
      <c r="X329">
        <v>0.91868156199999995</v>
      </c>
      <c r="Y329" t="s">
        <v>1100</v>
      </c>
      <c r="Z329" t="s">
        <v>622</v>
      </c>
      <c r="AA329">
        <v>1</v>
      </c>
      <c r="AB329">
        <v>199</v>
      </c>
      <c r="AE329" t="s">
        <v>532</v>
      </c>
      <c r="AF329">
        <v>199</v>
      </c>
      <c r="AG329">
        <v>0.8821</v>
      </c>
      <c r="AH329">
        <v>175.53790000000001</v>
      </c>
      <c r="AI329">
        <v>23.462099999999992</v>
      </c>
      <c r="AJ329">
        <v>0.8821</v>
      </c>
      <c r="AK329">
        <v>175.53790000000001</v>
      </c>
      <c r="AL329">
        <v>23.462099999999992</v>
      </c>
      <c r="AM329">
        <v>12373.459907666293</v>
      </c>
      <c r="AN329">
        <v>1653.8158067269644</v>
      </c>
      <c r="AO329">
        <v>11.367269475319246</v>
      </c>
      <c r="AP329">
        <v>1.5193300885842176</v>
      </c>
      <c r="AQ329">
        <v>0.13145483185557941</v>
      </c>
    </row>
    <row r="330" spans="1:43" x14ac:dyDescent="0.35">
      <c r="A330">
        <v>329</v>
      </c>
      <c r="B330">
        <v>23</v>
      </c>
      <c r="C330" t="s">
        <v>20</v>
      </c>
      <c r="D330" s="3">
        <v>45.59</v>
      </c>
      <c r="E330" s="1">
        <v>13.01</v>
      </c>
      <c r="F330">
        <v>2.61</v>
      </c>
      <c r="G330" t="s">
        <v>614</v>
      </c>
      <c r="H330">
        <v>17.3</v>
      </c>
      <c r="I330">
        <v>204.38870426970601</v>
      </c>
      <c r="J330" s="80">
        <v>2016</v>
      </c>
      <c r="K330" t="s">
        <v>40</v>
      </c>
      <c r="L330">
        <v>500</v>
      </c>
      <c r="M330">
        <v>62.735052189999998</v>
      </c>
      <c r="N330">
        <v>5</v>
      </c>
      <c r="O330" t="s">
        <v>12</v>
      </c>
      <c r="P330">
        <v>89</v>
      </c>
      <c r="Q330" t="s">
        <v>13</v>
      </c>
      <c r="R330" t="s">
        <v>16</v>
      </c>
      <c r="S330" t="s">
        <v>16</v>
      </c>
      <c r="T330" s="79">
        <v>0</v>
      </c>
      <c r="U330" s="79">
        <v>10</v>
      </c>
      <c r="V330" s="79">
        <v>5</v>
      </c>
      <c r="W330" s="79">
        <v>10</v>
      </c>
      <c r="X330">
        <v>0.91868156199999995</v>
      </c>
      <c r="Y330" t="s">
        <v>1100</v>
      </c>
      <c r="Z330" t="s">
        <v>622</v>
      </c>
      <c r="AA330">
        <v>1</v>
      </c>
      <c r="AB330">
        <v>194</v>
      </c>
      <c r="AE330" t="s">
        <v>532</v>
      </c>
      <c r="AF330">
        <v>194</v>
      </c>
      <c r="AG330">
        <v>0.8821</v>
      </c>
      <c r="AH330">
        <v>171.12739999999999</v>
      </c>
      <c r="AI330">
        <v>22.872600000000006</v>
      </c>
      <c r="AJ330">
        <v>0.8821</v>
      </c>
      <c r="AK330">
        <v>171.12739999999999</v>
      </c>
      <c r="AL330">
        <v>22.872600000000006</v>
      </c>
      <c r="AM330">
        <v>12062.568955212364</v>
      </c>
      <c r="AN330">
        <v>1612.2626457539261</v>
      </c>
      <c r="AO330">
        <v>11.081659689507202</v>
      </c>
      <c r="AP330">
        <v>1.4811559657554696</v>
      </c>
      <c r="AQ330">
        <v>0.13112598210961315</v>
      </c>
    </row>
    <row r="331" spans="1:43" x14ac:dyDescent="0.35">
      <c r="A331">
        <v>330</v>
      </c>
      <c r="B331">
        <v>23</v>
      </c>
      <c r="C331" t="s">
        <v>20</v>
      </c>
      <c r="D331" s="3">
        <v>45.59</v>
      </c>
      <c r="E331" s="1">
        <v>13.03</v>
      </c>
      <c r="F331">
        <v>2.71</v>
      </c>
      <c r="G331" t="s">
        <v>614</v>
      </c>
      <c r="H331">
        <v>17.5</v>
      </c>
      <c r="I331">
        <v>200.47212472198601</v>
      </c>
      <c r="J331" s="80">
        <v>2016</v>
      </c>
      <c r="K331" t="s">
        <v>40</v>
      </c>
      <c r="L331">
        <v>500</v>
      </c>
      <c r="M331">
        <v>62.735052189999998</v>
      </c>
      <c r="N331">
        <v>5</v>
      </c>
      <c r="O331" t="s">
        <v>12</v>
      </c>
      <c r="P331">
        <v>89</v>
      </c>
      <c r="Q331" t="s">
        <v>13</v>
      </c>
      <c r="R331" t="s">
        <v>16</v>
      </c>
      <c r="S331" t="s">
        <v>16</v>
      </c>
      <c r="T331" s="79">
        <v>0</v>
      </c>
      <c r="U331" s="79">
        <v>10</v>
      </c>
      <c r="V331" s="79">
        <v>5</v>
      </c>
      <c r="W331" s="79">
        <v>10</v>
      </c>
      <c r="X331">
        <v>0.91868156199999995</v>
      </c>
      <c r="Y331" t="s">
        <v>1100</v>
      </c>
      <c r="Z331" t="s">
        <v>622</v>
      </c>
      <c r="AA331">
        <v>1</v>
      </c>
      <c r="AB331">
        <v>233</v>
      </c>
      <c r="AE331" t="s">
        <v>532</v>
      </c>
      <c r="AF331">
        <v>233</v>
      </c>
      <c r="AG331">
        <v>0.8821</v>
      </c>
      <c r="AH331">
        <v>205.52930000000001</v>
      </c>
      <c r="AI331">
        <v>27.470699999999994</v>
      </c>
      <c r="AJ331">
        <v>0.8821</v>
      </c>
      <c r="AK331">
        <v>205.52930000000001</v>
      </c>
      <c r="AL331">
        <v>27.470699999999994</v>
      </c>
      <c r="AM331">
        <v>14487.518384352998</v>
      </c>
      <c r="AN331">
        <v>1936.3773013436319</v>
      </c>
      <c r="AO331">
        <v>13.309416018841127</v>
      </c>
      <c r="AP331">
        <v>1.7789141238197124</v>
      </c>
      <c r="AQ331">
        <v>0.131099709695988</v>
      </c>
    </row>
    <row r="332" spans="1:43" x14ac:dyDescent="0.35">
      <c r="A332">
        <v>331</v>
      </c>
      <c r="B332">
        <v>23</v>
      </c>
      <c r="C332" t="s">
        <v>20</v>
      </c>
      <c r="D332" s="3">
        <v>45.61</v>
      </c>
      <c r="E332" s="1">
        <v>13.38</v>
      </c>
      <c r="F332">
        <v>3.89</v>
      </c>
      <c r="G332" t="s">
        <v>614</v>
      </c>
      <c r="H332">
        <v>19</v>
      </c>
      <c r="I332">
        <v>130.33593909991001</v>
      </c>
      <c r="J332" s="80">
        <v>2016</v>
      </c>
      <c r="K332" t="s">
        <v>40</v>
      </c>
      <c r="L332">
        <v>500</v>
      </c>
      <c r="M332">
        <v>62.735052189999998</v>
      </c>
      <c r="N332">
        <v>5</v>
      </c>
      <c r="O332" t="s">
        <v>12</v>
      </c>
      <c r="P332">
        <v>89</v>
      </c>
      <c r="Q332" t="s">
        <v>13</v>
      </c>
      <c r="R332" t="s">
        <v>16</v>
      </c>
      <c r="S332" t="s">
        <v>16</v>
      </c>
      <c r="T332" s="79">
        <v>0</v>
      </c>
      <c r="U332" s="79">
        <v>10</v>
      </c>
      <c r="V332" s="79">
        <v>5</v>
      </c>
      <c r="W332" s="79">
        <v>10</v>
      </c>
      <c r="X332">
        <v>0.91868156199999995</v>
      </c>
      <c r="Y332" t="s">
        <v>1100</v>
      </c>
      <c r="Z332" t="s">
        <v>622</v>
      </c>
      <c r="AA332">
        <v>1</v>
      </c>
      <c r="AB332">
        <v>137</v>
      </c>
      <c r="AE332" t="s">
        <v>532</v>
      </c>
      <c r="AF332">
        <v>137</v>
      </c>
      <c r="AG332">
        <v>0.8821</v>
      </c>
      <c r="AH332">
        <v>120.8477</v>
      </c>
      <c r="AI332">
        <v>16.152299999999997</v>
      </c>
      <c r="AJ332">
        <v>0.8821</v>
      </c>
      <c r="AK332">
        <v>120.8477</v>
      </c>
      <c r="AL332">
        <v>16.152299999999997</v>
      </c>
      <c r="AM332">
        <v>8518.4120972375986</v>
      </c>
      <c r="AN332">
        <v>1138.5566106612773</v>
      </c>
      <c r="AO332">
        <v>7.8257081312499333</v>
      </c>
      <c r="AP332">
        <v>1.0459709655077281</v>
      </c>
      <c r="AQ332">
        <v>0.13090283430916907</v>
      </c>
    </row>
    <row r="333" spans="1:43" x14ac:dyDescent="0.35">
      <c r="A333">
        <v>332</v>
      </c>
      <c r="B333">
        <v>23</v>
      </c>
      <c r="C333" t="s">
        <v>20</v>
      </c>
      <c r="D333" s="3">
        <v>45.62</v>
      </c>
      <c r="E333" s="1">
        <v>13.46</v>
      </c>
      <c r="F333">
        <v>3.03</v>
      </c>
      <c r="G333" t="s">
        <v>614</v>
      </c>
      <c r="H333">
        <v>22.2</v>
      </c>
      <c r="I333">
        <v>129.23777131328001</v>
      </c>
      <c r="J333" s="80">
        <v>2016</v>
      </c>
      <c r="K333" t="s">
        <v>40</v>
      </c>
      <c r="L333">
        <v>500</v>
      </c>
      <c r="M333">
        <v>62.735052189999998</v>
      </c>
      <c r="N333">
        <v>5</v>
      </c>
      <c r="O333" t="s">
        <v>12</v>
      </c>
      <c r="P333">
        <v>89</v>
      </c>
      <c r="Q333" t="s">
        <v>13</v>
      </c>
      <c r="R333" t="s">
        <v>16</v>
      </c>
      <c r="S333" t="s">
        <v>16</v>
      </c>
      <c r="T333" s="79">
        <v>0</v>
      </c>
      <c r="U333" s="79">
        <v>10</v>
      </c>
      <c r="V333" s="79">
        <v>5</v>
      </c>
      <c r="W333" s="79">
        <v>10</v>
      </c>
      <c r="X333">
        <v>0.91868156199999995</v>
      </c>
      <c r="Y333" t="s">
        <v>1100</v>
      </c>
      <c r="Z333" t="s">
        <v>622</v>
      </c>
      <c r="AA333">
        <v>1</v>
      </c>
      <c r="AB333">
        <v>146</v>
      </c>
      <c r="AE333" t="s">
        <v>532</v>
      </c>
      <c r="AF333">
        <v>146</v>
      </c>
      <c r="AG333">
        <v>0.8821</v>
      </c>
      <c r="AH333">
        <v>128.78659999999999</v>
      </c>
      <c r="AI333">
        <v>17.213400000000007</v>
      </c>
      <c r="AJ333">
        <v>0.8821</v>
      </c>
      <c r="AK333">
        <v>128.78659999999999</v>
      </c>
      <c r="AL333">
        <v>17.213400000000007</v>
      </c>
      <c r="AM333">
        <v>9078.0158116546681</v>
      </c>
      <c r="AN333">
        <v>1213.3523004127487</v>
      </c>
      <c r="AO333">
        <v>8.3398057457116082</v>
      </c>
      <c r="AP333">
        <v>1.1146843865994771</v>
      </c>
      <c r="AQ333">
        <v>0.13048382105875869</v>
      </c>
    </row>
    <row r="334" spans="1:43" x14ac:dyDescent="0.35">
      <c r="A334">
        <v>333</v>
      </c>
      <c r="B334">
        <v>24</v>
      </c>
      <c r="C334" t="s">
        <v>44</v>
      </c>
      <c r="D334" s="3">
        <v>10.79</v>
      </c>
      <c r="E334" s="1">
        <v>142.06</v>
      </c>
      <c r="F334">
        <v>247.59</v>
      </c>
      <c r="G334" t="s">
        <v>613</v>
      </c>
      <c r="H334">
        <v>5423</v>
      </c>
      <c r="I334">
        <v>0</v>
      </c>
      <c r="J334" s="80">
        <v>2017</v>
      </c>
      <c r="K334" t="s">
        <v>30</v>
      </c>
      <c r="L334">
        <v>20</v>
      </c>
      <c r="M334">
        <v>2.0820431909999999</v>
      </c>
      <c r="N334">
        <v>5</v>
      </c>
      <c r="O334" t="s">
        <v>15</v>
      </c>
      <c r="P334">
        <v>91.3</v>
      </c>
      <c r="Q334" t="s">
        <v>13</v>
      </c>
      <c r="R334" t="s">
        <v>14</v>
      </c>
      <c r="S334" t="s">
        <v>14</v>
      </c>
      <c r="T334" s="79">
        <v>0</v>
      </c>
      <c r="U334" s="79">
        <v>6</v>
      </c>
      <c r="V334" s="79">
        <v>3</v>
      </c>
      <c r="W334" s="79">
        <v>6</v>
      </c>
      <c r="X334">
        <v>0.79018339500000001</v>
      </c>
      <c r="Y334" t="s">
        <v>1110</v>
      </c>
      <c r="Z334" t="s">
        <v>622</v>
      </c>
      <c r="AA334">
        <v>1</v>
      </c>
      <c r="AB334">
        <v>1.54</v>
      </c>
      <c r="AC334">
        <v>0</v>
      </c>
      <c r="AD334" t="s">
        <v>519</v>
      </c>
      <c r="AE334" t="s">
        <v>524</v>
      </c>
      <c r="AF334">
        <v>1540</v>
      </c>
      <c r="AG334" t="s">
        <v>671</v>
      </c>
      <c r="AH334" t="s">
        <v>1129</v>
      </c>
      <c r="AI334" t="s">
        <v>1130</v>
      </c>
      <c r="AJ334">
        <v>0.59524549999999998</v>
      </c>
      <c r="AK334">
        <v>916.67806999999993</v>
      </c>
      <c r="AL334">
        <v>623.32193000000007</v>
      </c>
      <c r="AM334">
        <v>2090.4308148768032</v>
      </c>
      <c r="AN334">
        <v>1421.4492663280162</v>
      </c>
      <c r="AO334">
        <v>1.6518237183119691</v>
      </c>
      <c r="AP334">
        <v>1.1232056070873311</v>
      </c>
      <c r="AQ334">
        <v>5.8285505851198125E-4</v>
      </c>
    </row>
    <row r="335" spans="1:43" x14ac:dyDescent="0.35">
      <c r="A335">
        <v>334</v>
      </c>
      <c r="B335">
        <v>24</v>
      </c>
      <c r="C335" t="s">
        <v>44</v>
      </c>
      <c r="D335" s="4">
        <v>10.85</v>
      </c>
      <c r="E335" s="5">
        <v>141.94999999999999</v>
      </c>
      <c r="F335">
        <v>252.03</v>
      </c>
      <c r="G335" t="s">
        <v>613</v>
      </c>
      <c r="H335">
        <v>5455</v>
      </c>
      <c r="I335">
        <v>0</v>
      </c>
      <c r="J335" s="80">
        <v>2017</v>
      </c>
      <c r="K335" t="s">
        <v>30</v>
      </c>
      <c r="L335">
        <v>20</v>
      </c>
      <c r="M335">
        <v>2.0820431909999999</v>
      </c>
      <c r="N335">
        <v>5</v>
      </c>
      <c r="O335" t="s">
        <v>15</v>
      </c>
      <c r="P335">
        <v>91.3</v>
      </c>
      <c r="Q335" t="s">
        <v>13</v>
      </c>
      <c r="R335" t="s">
        <v>14</v>
      </c>
      <c r="S335" t="s">
        <v>14</v>
      </c>
      <c r="T335" s="79">
        <v>0</v>
      </c>
      <c r="U335" s="79">
        <v>6</v>
      </c>
      <c r="V335" s="79">
        <v>3</v>
      </c>
      <c r="W335" s="79">
        <v>6</v>
      </c>
      <c r="X335">
        <v>0.79018339500000001</v>
      </c>
      <c r="Y335" t="s">
        <v>1110</v>
      </c>
      <c r="Z335" t="s">
        <v>622</v>
      </c>
      <c r="AA335">
        <v>1</v>
      </c>
      <c r="AB335">
        <v>0.99</v>
      </c>
      <c r="AC335">
        <v>0</v>
      </c>
      <c r="AD335" t="s">
        <v>519</v>
      </c>
      <c r="AE335" t="s">
        <v>524</v>
      </c>
      <c r="AF335">
        <v>990</v>
      </c>
      <c r="AG335" t="s">
        <v>671</v>
      </c>
      <c r="AH335" t="s">
        <v>1129</v>
      </c>
      <c r="AI335" t="s">
        <v>1130</v>
      </c>
      <c r="AJ335">
        <v>0.59524549999999998</v>
      </c>
      <c r="AK335">
        <v>589.29304500000001</v>
      </c>
      <c r="AL335">
        <v>400.70695499999999</v>
      </c>
      <c r="AM335">
        <v>1343.8483809922307</v>
      </c>
      <c r="AN335">
        <v>913.7888140680102</v>
      </c>
      <c r="AO335">
        <v>1.0618866760576942</v>
      </c>
      <c r="AP335">
        <v>0.72206074741328408</v>
      </c>
      <c r="AQ335">
        <v>5.6446462515970946E-4</v>
      </c>
    </row>
    <row r="336" spans="1:43" x14ac:dyDescent="0.35">
      <c r="A336">
        <v>335</v>
      </c>
      <c r="B336">
        <v>24</v>
      </c>
      <c r="C336" t="s">
        <v>44</v>
      </c>
      <c r="D336" s="4">
        <v>11.8</v>
      </c>
      <c r="E336" s="5">
        <v>141.97999999999999</v>
      </c>
      <c r="F336">
        <v>290.35000000000002</v>
      </c>
      <c r="G336" t="s">
        <v>613</v>
      </c>
      <c r="H336">
        <v>5455</v>
      </c>
      <c r="I336">
        <v>0</v>
      </c>
      <c r="J336" s="80">
        <v>2017</v>
      </c>
      <c r="K336" t="s">
        <v>30</v>
      </c>
      <c r="L336">
        <v>20</v>
      </c>
      <c r="M336">
        <v>2.0820431909999999</v>
      </c>
      <c r="N336">
        <v>5</v>
      </c>
      <c r="O336" t="s">
        <v>15</v>
      </c>
      <c r="P336">
        <v>91.3</v>
      </c>
      <c r="Q336" t="s">
        <v>13</v>
      </c>
      <c r="R336" t="s">
        <v>14</v>
      </c>
      <c r="S336" t="s">
        <v>14</v>
      </c>
      <c r="T336" s="79">
        <v>0</v>
      </c>
      <c r="U336" s="79">
        <v>6</v>
      </c>
      <c r="V336" s="79">
        <v>3</v>
      </c>
      <c r="W336" s="79">
        <v>6</v>
      </c>
      <c r="X336">
        <v>0.79018339500000001</v>
      </c>
      <c r="Y336" t="s">
        <v>1110</v>
      </c>
      <c r="Z336" t="s">
        <v>622</v>
      </c>
      <c r="AA336">
        <v>1</v>
      </c>
      <c r="AB336">
        <v>0.55000000000000004</v>
      </c>
      <c r="AC336">
        <v>0</v>
      </c>
      <c r="AD336" t="s">
        <v>519</v>
      </c>
      <c r="AE336" t="s">
        <v>524</v>
      </c>
      <c r="AF336">
        <v>550</v>
      </c>
      <c r="AG336" t="s">
        <v>671</v>
      </c>
      <c r="AH336" t="s">
        <v>1129</v>
      </c>
      <c r="AI336" t="s">
        <v>1130</v>
      </c>
      <c r="AJ336">
        <v>0.59524549999999998</v>
      </c>
      <c r="AK336">
        <v>327.38502499999998</v>
      </c>
      <c r="AL336">
        <v>222.61497500000002</v>
      </c>
      <c r="AM336">
        <v>746.58243388457254</v>
      </c>
      <c r="AN336">
        <v>507.66045226000574</v>
      </c>
      <c r="AO336">
        <v>0.58993704225427457</v>
      </c>
      <c r="AP336">
        <v>0.40114485967404678</v>
      </c>
      <c r="AQ336">
        <v>5.6446462515970946E-4</v>
      </c>
    </row>
    <row r="337" spans="1:43" x14ac:dyDescent="0.35">
      <c r="A337">
        <v>336</v>
      </c>
      <c r="B337">
        <v>24</v>
      </c>
      <c r="C337" t="s">
        <v>44</v>
      </c>
      <c r="D337" s="4">
        <v>11.76</v>
      </c>
      <c r="E337" s="5">
        <v>141.97999999999999</v>
      </c>
      <c r="F337">
        <v>210.62</v>
      </c>
      <c r="G337" t="s">
        <v>613</v>
      </c>
      <c r="H337">
        <v>5481</v>
      </c>
      <c r="I337">
        <v>0</v>
      </c>
      <c r="J337" s="80">
        <v>2017</v>
      </c>
      <c r="K337" t="s">
        <v>30</v>
      </c>
      <c r="L337">
        <v>20</v>
      </c>
      <c r="M337">
        <v>2.0820431909999999</v>
      </c>
      <c r="N337">
        <v>5</v>
      </c>
      <c r="O337" t="s">
        <v>15</v>
      </c>
      <c r="P337">
        <v>91.3</v>
      </c>
      <c r="Q337" t="s">
        <v>13</v>
      </c>
      <c r="R337" t="s">
        <v>14</v>
      </c>
      <c r="S337" t="s">
        <v>14</v>
      </c>
      <c r="T337" s="79">
        <v>0</v>
      </c>
      <c r="U337" s="79">
        <v>6</v>
      </c>
      <c r="V337" s="79">
        <v>3</v>
      </c>
      <c r="W337" s="79">
        <v>6</v>
      </c>
      <c r="X337">
        <v>0.79018339500000001</v>
      </c>
      <c r="Y337" t="s">
        <v>1110</v>
      </c>
      <c r="Z337" t="s">
        <v>622</v>
      </c>
      <c r="AA337">
        <v>1</v>
      </c>
      <c r="AB337">
        <v>2.25</v>
      </c>
      <c r="AC337">
        <v>0</v>
      </c>
      <c r="AD337" t="s">
        <v>519</v>
      </c>
      <c r="AE337" t="s">
        <v>524</v>
      </c>
      <c r="AF337">
        <v>2250</v>
      </c>
      <c r="AG337" t="s">
        <v>671</v>
      </c>
      <c r="AH337" t="s">
        <v>1129</v>
      </c>
      <c r="AI337" t="s">
        <v>1130</v>
      </c>
      <c r="AJ337">
        <v>0.59524549999999998</v>
      </c>
      <c r="AK337">
        <v>1339.302375</v>
      </c>
      <c r="AL337">
        <v>910.69762500000002</v>
      </c>
      <c r="AM337">
        <v>3054.2008658914328</v>
      </c>
      <c r="AN337">
        <v>2076.792759245478</v>
      </c>
      <c r="AO337">
        <v>2.4133788092220323</v>
      </c>
      <c r="AP337">
        <v>1.6410471532120092</v>
      </c>
      <c r="AQ337">
        <v>5.499505111031456E-4</v>
      </c>
    </row>
    <row r="338" spans="1:43" x14ac:dyDescent="0.35">
      <c r="A338">
        <v>337</v>
      </c>
      <c r="B338">
        <v>24</v>
      </c>
      <c r="C338" t="s">
        <v>44</v>
      </c>
      <c r="D338" s="4">
        <v>10.86</v>
      </c>
      <c r="E338" s="5">
        <v>141.97999999999999</v>
      </c>
      <c r="F338">
        <v>398.14</v>
      </c>
      <c r="G338" t="s">
        <v>613</v>
      </c>
      <c r="H338">
        <v>5525</v>
      </c>
      <c r="I338">
        <v>0</v>
      </c>
      <c r="J338" s="80">
        <v>2017</v>
      </c>
      <c r="K338" t="s">
        <v>30</v>
      </c>
      <c r="L338">
        <v>20</v>
      </c>
      <c r="M338">
        <v>2.0820431909999999</v>
      </c>
      <c r="N338">
        <v>5</v>
      </c>
      <c r="O338" t="s">
        <v>15</v>
      </c>
      <c r="P338">
        <v>91.3</v>
      </c>
      <c r="Q338" t="s">
        <v>13</v>
      </c>
      <c r="R338" t="s">
        <v>14</v>
      </c>
      <c r="S338" t="s">
        <v>14</v>
      </c>
      <c r="T338" s="79">
        <v>0</v>
      </c>
      <c r="U338" s="79">
        <v>6</v>
      </c>
      <c r="V338" s="79">
        <v>3</v>
      </c>
      <c r="W338" s="79">
        <v>6</v>
      </c>
      <c r="X338">
        <v>0.79018339500000001</v>
      </c>
      <c r="Y338" t="s">
        <v>1110</v>
      </c>
      <c r="Z338" t="s">
        <v>622</v>
      </c>
      <c r="AA338">
        <v>2</v>
      </c>
      <c r="AB338">
        <v>1.1200000000000001</v>
      </c>
      <c r="AC338">
        <v>1.1499999999999999</v>
      </c>
      <c r="AD338" t="s">
        <v>519</v>
      </c>
      <c r="AE338" t="s">
        <v>524</v>
      </c>
      <c r="AF338">
        <v>1120</v>
      </c>
      <c r="AG338" t="s">
        <v>671</v>
      </c>
      <c r="AH338" t="s">
        <v>1129</v>
      </c>
      <c r="AI338" t="s">
        <v>1130</v>
      </c>
      <c r="AJ338">
        <v>0.59524549999999998</v>
      </c>
      <c r="AK338">
        <v>666.67495999999994</v>
      </c>
      <c r="AL338">
        <v>453.32504000000006</v>
      </c>
      <c r="AM338">
        <v>1520.3133199104022</v>
      </c>
      <c r="AN338">
        <v>1033.7812846021936</v>
      </c>
      <c r="AO338">
        <v>1.2013263405905228</v>
      </c>
      <c r="AP338">
        <v>0.81687680515442262</v>
      </c>
      <c r="AQ338">
        <v>5.2623330395207453E-4</v>
      </c>
    </row>
    <row r="339" spans="1:43" x14ac:dyDescent="0.35">
      <c r="A339">
        <v>338</v>
      </c>
      <c r="B339">
        <v>24</v>
      </c>
      <c r="C339" t="s">
        <v>44</v>
      </c>
      <c r="D339" s="3">
        <v>10.85</v>
      </c>
      <c r="E339" s="5">
        <v>141.96</v>
      </c>
      <c r="F339">
        <v>249.23</v>
      </c>
      <c r="G339" t="s">
        <v>613</v>
      </c>
      <c r="H339">
        <v>5557</v>
      </c>
      <c r="I339">
        <v>0</v>
      </c>
      <c r="J339" s="80">
        <v>2017</v>
      </c>
      <c r="K339" t="s">
        <v>30</v>
      </c>
      <c r="L339">
        <v>20</v>
      </c>
      <c r="M339">
        <v>2.0820431909999999</v>
      </c>
      <c r="N339">
        <v>5</v>
      </c>
      <c r="O339" t="s">
        <v>15</v>
      </c>
      <c r="P339">
        <v>91.3</v>
      </c>
      <c r="Q339" t="s">
        <v>13</v>
      </c>
      <c r="R339" t="s">
        <v>14</v>
      </c>
      <c r="S339" t="s">
        <v>14</v>
      </c>
      <c r="T339" s="79">
        <v>0</v>
      </c>
      <c r="U339" s="79">
        <v>6</v>
      </c>
      <c r="V339" s="79">
        <v>3</v>
      </c>
      <c r="W339" s="79">
        <v>6</v>
      </c>
      <c r="X339">
        <v>0.79018339500000001</v>
      </c>
      <c r="Y339" t="s">
        <v>1110</v>
      </c>
      <c r="Z339" t="s">
        <v>622</v>
      </c>
      <c r="AA339">
        <v>1</v>
      </c>
      <c r="AB339">
        <v>1.1000000000000001</v>
      </c>
      <c r="AC339">
        <v>0</v>
      </c>
      <c r="AD339" t="s">
        <v>519</v>
      </c>
      <c r="AE339" t="s">
        <v>524</v>
      </c>
      <c r="AF339">
        <v>1100</v>
      </c>
      <c r="AG339" t="s">
        <v>671</v>
      </c>
      <c r="AH339" t="s">
        <v>1129</v>
      </c>
      <c r="AI339" t="s">
        <v>1130</v>
      </c>
      <c r="AJ339">
        <v>0.59524549999999998</v>
      </c>
      <c r="AK339">
        <v>654.77004999999997</v>
      </c>
      <c r="AL339">
        <v>445.22995000000003</v>
      </c>
      <c r="AM339">
        <v>1493.1648677691451</v>
      </c>
      <c r="AN339">
        <v>1015.3209045200115</v>
      </c>
      <c r="AO339">
        <v>1.1798740845085491</v>
      </c>
      <c r="AP339">
        <v>0.80228971934809357</v>
      </c>
      <c r="AQ339">
        <v>5.0962941871037567E-4</v>
      </c>
    </row>
    <row r="340" spans="1:43" x14ac:dyDescent="0.35">
      <c r="A340">
        <v>339</v>
      </c>
      <c r="B340">
        <v>24</v>
      </c>
      <c r="C340" t="s">
        <v>44</v>
      </c>
      <c r="D340" s="4">
        <v>11.8</v>
      </c>
      <c r="E340" s="5">
        <v>142.11000000000001</v>
      </c>
      <c r="F340">
        <v>200.54</v>
      </c>
      <c r="G340" t="s">
        <v>613</v>
      </c>
      <c r="H340">
        <v>5590</v>
      </c>
      <c r="I340">
        <v>0</v>
      </c>
      <c r="J340" s="80">
        <v>2017</v>
      </c>
      <c r="K340" t="s">
        <v>30</v>
      </c>
      <c r="L340">
        <v>20</v>
      </c>
      <c r="M340">
        <v>2.0820431909999999</v>
      </c>
      <c r="N340">
        <v>5</v>
      </c>
      <c r="O340" t="s">
        <v>15</v>
      </c>
      <c r="P340">
        <v>91.3</v>
      </c>
      <c r="Q340" t="s">
        <v>13</v>
      </c>
      <c r="R340" t="s">
        <v>14</v>
      </c>
      <c r="S340" t="s">
        <v>14</v>
      </c>
      <c r="T340" s="79">
        <v>0</v>
      </c>
      <c r="U340" s="79">
        <v>6</v>
      </c>
      <c r="V340" s="79">
        <v>3</v>
      </c>
      <c r="W340" s="79">
        <v>6</v>
      </c>
      <c r="X340">
        <v>0.79018339500000001</v>
      </c>
      <c r="Y340" t="s">
        <v>1110</v>
      </c>
      <c r="Z340" t="s">
        <v>622</v>
      </c>
      <c r="AA340">
        <v>1</v>
      </c>
      <c r="AB340">
        <v>0.57999999999999996</v>
      </c>
      <c r="AC340">
        <v>0</v>
      </c>
      <c r="AD340" t="s">
        <v>519</v>
      </c>
      <c r="AE340" t="s">
        <v>524</v>
      </c>
      <c r="AF340">
        <v>580</v>
      </c>
      <c r="AG340" t="s">
        <v>671</v>
      </c>
      <c r="AH340" t="s">
        <v>1129</v>
      </c>
      <c r="AI340" t="s">
        <v>1130</v>
      </c>
      <c r="AJ340">
        <v>0.59524549999999998</v>
      </c>
      <c r="AK340">
        <v>345.24239</v>
      </c>
      <c r="AL340">
        <v>234.75761</v>
      </c>
      <c r="AM340">
        <v>787.30511209645829</v>
      </c>
      <c r="AN340">
        <v>535.35102238327875</v>
      </c>
      <c r="AO340">
        <v>0.62211542637723494</v>
      </c>
      <c r="AP340">
        <v>0.42302548838354015</v>
      </c>
      <c r="AQ340">
        <v>4.9305518473889102E-4</v>
      </c>
    </row>
    <row r="341" spans="1:43" x14ac:dyDescent="0.35">
      <c r="A341">
        <v>340</v>
      </c>
      <c r="B341">
        <v>24</v>
      </c>
      <c r="C341" t="s">
        <v>44</v>
      </c>
      <c r="D341" s="3">
        <v>10.52</v>
      </c>
      <c r="E341" s="5">
        <v>141.88</v>
      </c>
      <c r="F341">
        <v>267.88</v>
      </c>
      <c r="G341" t="s">
        <v>613</v>
      </c>
      <c r="H341">
        <v>5658</v>
      </c>
      <c r="I341">
        <v>0</v>
      </c>
      <c r="J341" s="80">
        <v>2017</v>
      </c>
      <c r="K341" t="s">
        <v>30</v>
      </c>
      <c r="L341">
        <v>20</v>
      </c>
      <c r="M341">
        <v>2.0820431909999999</v>
      </c>
      <c r="N341">
        <v>5</v>
      </c>
      <c r="O341" t="s">
        <v>15</v>
      </c>
      <c r="P341">
        <v>91.3</v>
      </c>
      <c r="Q341" t="s">
        <v>13</v>
      </c>
      <c r="R341" t="s">
        <v>14</v>
      </c>
      <c r="S341" t="s">
        <v>14</v>
      </c>
      <c r="T341" s="79">
        <v>0</v>
      </c>
      <c r="U341" s="79">
        <v>6</v>
      </c>
      <c r="V341" s="79">
        <v>3</v>
      </c>
      <c r="W341" s="79">
        <v>6</v>
      </c>
      <c r="X341">
        <v>0.79018339500000001</v>
      </c>
      <c r="Y341" t="s">
        <v>1110</v>
      </c>
      <c r="Z341" t="s">
        <v>622</v>
      </c>
      <c r="AA341">
        <v>1</v>
      </c>
      <c r="AB341">
        <v>0.27</v>
      </c>
      <c r="AC341">
        <v>0</v>
      </c>
      <c r="AD341" t="s">
        <v>519</v>
      </c>
      <c r="AE341" t="s">
        <v>524</v>
      </c>
      <c r="AF341">
        <v>270</v>
      </c>
      <c r="AG341" t="s">
        <v>671</v>
      </c>
      <c r="AH341" t="s">
        <v>1129</v>
      </c>
      <c r="AI341" t="s">
        <v>1130</v>
      </c>
      <c r="AJ341">
        <v>0.59524549999999998</v>
      </c>
      <c r="AK341">
        <v>160.716285</v>
      </c>
      <c r="AL341">
        <v>109.283715</v>
      </c>
      <c r="AM341">
        <v>366.50410390697198</v>
      </c>
      <c r="AN341">
        <v>249.21513110945733</v>
      </c>
      <c r="AO341">
        <v>0.28960545710664387</v>
      </c>
      <c r="AP341">
        <v>0.19692565838544113</v>
      </c>
      <c r="AQ341">
        <v>4.6058243343632325E-4</v>
      </c>
    </row>
    <row r="342" spans="1:43" x14ac:dyDescent="0.35">
      <c r="A342">
        <v>341</v>
      </c>
      <c r="B342">
        <v>24</v>
      </c>
      <c r="C342" t="s">
        <v>43</v>
      </c>
      <c r="D342" s="4">
        <v>11.66</v>
      </c>
      <c r="E342" s="5">
        <v>142.25</v>
      </c>
      <c r="F342">
        <v>198.42</v>
      </c>
      <c r="G342" t="s">
        <v>613</v>
      </c>
      <c r="H342">
        <v>6006</v>
      </c>
      <c r="I342">
        <v>0</v>
      </c>
      <c r="J342" s="80">
        <v>2017</v>
      </c>
      <c r="K342" t="s">
        <v>30</v>
      </c>
      <c r="L342">
        <v>20</v>
      </c>
      <c r="M342">
        <v>2.0820431909999999</v>
      </c>
      <c r="N342">
        <v>5</v>
      </c>
      <c r="O342" t="s">
        <v>15</v>
      </c>
      <c r="P342">
        <v>91.3</v>
      </c>
      <c r="Q342" t="s">
        <v>13</v>
      </c>
      <c r="R342" t="s">
        <v>14</v>
      </c>
      <c r="S342" t="s">
        <v>14</v>
      </c>
      <c r="T342" s="79">
        <v>0</v>
      </c>
      <c r="U342" s="79">
        <v>6</v>
      </c>
      <c r="V342" s="79">
        <v>3</v>
      </c>
      <c r="W342" s="79">
        <v>6</v>
      </c>
      <c r="X342">
        <v>0.79018339500000001</v>
      </c>
      <c r="Y342" t="s">
        <v>1110</v>
      </c>
      <c r="Z342" t="s">
        <v>622</v>
      </c>
      <c r="AA342">
        <v>1</v>
      </c>
      <c r="AB342">
        <v>0.61</v>
      </c>
      <c r="AC342">
        <v>0</v>
      </c>
      <c r="AD342" t="s">
        <v>519</v>
      </c>
      <c r="AE342" t="s">
        <v>524</v>
      </c>
      <c r="AF342">
        <v>610</v>
      </c>
      <c r="AG342" t="s">
        <v>671</v>
      </c>
      <c r="AH342" t="s">
        <v>1129</v>
      </c>
      <c r="AI342" t="s">
        <v>1130</v>
      </c>
      <c r="AJ342">
        <v>0.59524549999999998</v>
      </c>
      <c r="AK342">
        <v>363.09975500000002</v>
      </c>
      <c r="AL342">
        <v>246.90024499999998</v>
      </c>
      <c r="AM342">
        <v>828.02779030834404</v>
      </c>
      <c r="AN342">
        <v>563.04159250655175</v>
      </c>
      <c r="AO342">
        <v>0.65429381050019542</v>
      </c>
      <c r="AP342">
        <v>0.44490611709303363</v>
      </c>
      <c r="AQ342">
        <v>3.2500168303717614E-4</v>
      </c>
    </row>
    <row r="343" spans="1:43" x14ac:dyDescent="0.35">
      <c r="A343">
        <v>342</v>
      </c>
      <c r="B343">
        <v>24</v>
      </c>
      <c r="C343" t="s">
        <v>44</v>
      </c>
      <c r="D343" s="4">
        <v>10.95</v>
      </c>
      <c r="E343" s="5">
        <v>141.94</v>
      </c>
      <c r="F343">
        <v>244.8</v>
      </c>
      <c r="G343" t="s">
        <v>59</v>
      </c>
      <c r="H343">
        <v>6517</v>
      </c>
      <c r="I343">
        <v>0</v>
      </c>
      <c r="J343" s="80">
        <v>2017</v>
      </c>
      <c r="K343" t="s">
        <v>30</v>
      </c>
      <c r="L343">
        <v>20</v>
      </c>
      <c r="M343">
        <v>2.0820431909999999</v>
      </c>
      <c r="N343">
        <v>5</v>
      </c>
      <c r="O343" t="s">
        <v>15</v>
      </c>
      <c r="P343">
        <v>91.3</v>
      </c>
      <c r="Q343" t="s">
        <v>13</v>
      </c>
      <c r="R343" t="s">
        <v>14</v>
      </c>
      <c r="S343" t="s">
        <v>14</v>
      </c>
      <c r="T343" s="79">
        <v>0</v>
      </c>
      <c r="U343" s="79">
        <v>6</v>
      </c>
      <c r="V343" s="79">
        <v>3</v>
      </c>
      <c r="W343" s="79">
        <v>6</v>
      </c>
      <c r="X343">
        <v>1.5753479850000001</v>
      </c>
      <c r="Y343" t="s">
        <v>712</v>
      </c>
      <c r="Z343" t="s">
        <v>626</v>
      </c>
      <c r="AA343">
        <v>1</v>
      </c>
      <c r="AB343">
        <v>0.28999999999999998</v>
      </c>
      <c r="AC343">
        <v>0</v>
      </c>
      <c r="AD343" t="s">
        <v>519</v>
      </c>
      <c r="AE343" t="s">
        <v>524</v>
      </c>
      <c r="AF343">
        <v>290</v>
      </c>
      <c r="AG343" t="s">
        <v>671</v>
      </c>
      <c r="AH343" t="s">
        <v>1129</v>
      </c>
      <c r="AI343" t="s">
        <v>1130</v>
      </c>
      <c r="AJ343">
        <v>0.59524549999999998</v>
      </c>
      <c r="AK343">
        <v>172.621195</v>
      </c>
      <c r="AL343">
        <v>117.378805</v>
      </c>
      <c r="AM343">
        <v>393.65255604822914</v>
      </c>
      <c r="AN343">
        <v>267.67551119163937</v>
      </c>
      <c r="AO343">
        <v>0.62013976096067736</v>
      </c>
      <c r="AP343">
        <v>0.421682077189594</v>
      </c>
      <c r="AQ343">
        <v>1.9477772545914071E-4</v>
      </c>
    </row>
    <row r="344" spans="1:43" x14ac:dyDescent="0.35">
      <c r="A344">
        <v>343</v>
      </c>
      <c r="B344">
        <v>24</v>
      </c>
      <c r="C344" t="s">
        <v>44</v>
      </c>
      <c r="D344" s="3">
        <v>11.63</v>
      </c>
      <c r="E344" s="1">
        <v>142.13999999999999</v>
      </c>
      <c r="F344">
        <v>205.91</v>
      </c>
      <c r="G344" t="s">
        <v>59</v>
      </c>
      <c r="H344">
        <v>6523</v>
      </c>
      <c r="I344">
        <v>0</v>
      </c>
      <c r="J344" s="80">
        <v>2017</v>
      </c>
      <c r="K344" t="s">
        <v>30</v>
      </c>
      <c r="L344">
        <v>20</v>
      </c>
      <c r="M344">
        <v>2.0820431909999999</v>
      </c>
      <c r="N344">
        <v>5</v>
      </c>
      <c r="O344" t="s">
        <v>15</v>
      </c>
      <c r="P344">
        <v>91.3</v>
      </c>
      <c r="Q344" t="s">
        <v>13</v>
      </c>
      <c r="R344" t="s">
        <v>14</v>
      </c>
      <c r="S344" t="s">
        <v>14</v>
      </c>
      <c r="T344" s="79">
        <v>0</v>
      </c>
      <c r="U344" s="79">
        <v>6</v>
      </c>
      <c r="V344" s="79">
        <v>3</v>
      </c>
      <c r="W344" s="79">
        <v>6</v>
      </c>
      <c r="X344">
        <v>1.5753479850000001</v>
      </c>
      <c r="Y344" t="s">
        <v>712</v>
      </c>
      <c r="Z344" t="s">
        <v>626</v>
      </c>
      <c r="AA344">
        <v>1</v>
      </c>
      <c r="AB344">
        <v>0.44</v>
      </c>
      <c r="AC344">
        <v>0</v>
      </c>
      <c r="AD344" t="s">
        <v>519</v>
      </c>
      <c r="AE344" t="s">
        <v>524</v>
      </c>
      <c r="AF344">
        <v>440</v>
      </c>
      <c r="AG344" t="s">
        <v>671</v>
      </c>
      <c r="AH344" t="s">
        <v>1129</v>
      </c>
      <c r="AI344" t="s">
        <v>1130</v>
      </c>
      <c r="AJ344">
        <v>0.59524549999999998</v>
      </c>
      <c r="AK344">
        <v>261.90801999999996</v>
      </c>
      <c r="AL344">
        <v>178.09198000000004</v>
      </c>
      <c r="AM344">
        <v>597.26594710765801</v>
      </c>
      <c r="AN344">
        <v>406.12836180800463</v>
      </c>
      <c r="AO344">
        <v>0.94090170628516567</v>
      </c>
      <c r="AP344">
        <v>0.63979349642559102</v>
      </c>
      <c r="AQ344">
        <v>1.9361034997422767E-4</v>
      </c>
    </row>
    <row r="345" spans="1:43" x14ac:dyDescent="0.35">
      <c r="A345">
        <v>344</v>
      </c>
      <c r="B345">
        <v>24</v>
      </c>
      <c r="C345" t="s">
        <v>44</v>
      </c>
      <c r="D345" s="3">
        <v>10.92</v>
      </c>
      <c r="E345" s="1">
        <v>141.69999999999999</v>
      </c>
      <c r="F345">
        <v>261.18</v>
      </c>
      <c r="G345" t="s">
        <v>59</v>
      </c>
      <c r="H345">
        <v>6647</v>
      </c>
      <c r="I345">
        <v>0</v>
      </c>
      <c r="J345" s="80">
        <v>2017</v>
      </c>
      <c r="K345" t="s">
        <v>30</v>
      </c>
      <c r="L345">
        <v>20</v>
      </c>
      <c r="M345">
        <v>2.0820431909999999</v>
      </c>
      <c r="N345">
        <v>5</v>
      </c>
      <c r="O345" t="s">
        <v>15</v>
      </c>
      <c r="P345">
        <v>91.3</v>
      </c>
      <c r="Q345" t="s">
        <v>13</v>
      </c>
      <c r="R345" t="s">
        <v>14</v>
      </c>
      <c r="S345" t="s">
        <v>14</v>
      </c>
      <c r="T345" s="79">
        <v>0</v>
      </c>
      <c r="U345" s="79">
        <v>6</v>
      </c>
      <c r="V345" s="79">
        <v>3</v>
      </c>
      <c r="W345" s="79">
        <v>6</v>
      </c>
      <c r="X345">
        <v>1.5753479850000001</v>
      </c>
      <c r="Y345" t="s">
        <v>712</v>
      </c>
      <c r="Z345" t="s">
        <v>626</v>
      </c>
      <c r="AA345">
        <v>1</v>
      </c>
      <c r="AB345">
        <v>0.68</v>
      </c>
      <c r="AC345">
        <v>0</v>
      </c>
      <c r="AD345" t="s">
        <v>519</v>
      </c>
      <c r="AE345" t="s">
        <v>524</v>
      </c>
      <c r="AF345">
        <v>680</v>
      </c>
      <c r="AG345" t="s">
        <v>671</v>
      </c>
      <c r="AH345" t="s">
        <v>1129</v>
      </c>
      <c r="AI345" t="s">
        <v>1130</v>
      </c>
      <c r="AJ345">
        <v>0.59524549999999998</v>
      </c>
      <c r="AK345">
        <v>404.76693999999998</v>
      </c>
      <c r="AL345">
        <v>275.23306000000002</v>
      </c>
      <c r="AM345">
        <v>923.04737280274423</v>
      </c>
      <c r="AN345">
        <v>627.65292279418895</v>
      </c>
      <c r="AO345">
        <v>1.4541208188043468</v>
      </c>
      <c r="AP345">
        <v>0.98877176720318616</v>
      </c>
      <c r="AQ345">
        <v>1.7099117237667555E-4</v>
      </c>
    </row>
    <row r="346" spans="1:43" x14ac:dyDescent="0.35">
      <c r="A346">
        <v>345</v>
      </c>
      <c r="B346">
        <v>24</v>
      </c>
      <c r="C346" t="s">
        <v>44</v>
      </c>
      <c r="D346" s="3">
        <v>10.96</v>
      </c>
      <c r="E346" s="1">
        <v>141.97999999999999</v>
      </c>
      <c r="F346">
        <v>244.58</v>
      </c>
      <c r="G346" t="s">
        <v>59</v>
      </c>
      <c r="H346">
        <v>6675</v>
      </c>
      <c r="I346">
        <v>0</v>
      </c>
      <c r="J346" s="80">
        <v>2017</v>
      </c>
      <c r="K346" t="s">
        <v>30</v>
      </c>
      <c r="L346">
        <v>20</v>
      </c>
      <c r="M346">
        <v>2.0820431909999999</v>
      </c>
      <c r="N346">
        <v>5</v>
      </c>
      <c r="O346" t="s">
        <v>15</v>
      </c>
      <c r="P346">
        <v>91.3</v>
      </c>
      <c r="Q346" t="s">
        <v>13</v>
      </c>
      <c r="R346" t="s">
        <v>14</v>
      </c>
      <c r="S346" t="s">
        <v>14</v>
      </c>
      <c r="T346" s="79">
        <v>0</v>
      </c>
      <c r="U346" s="79">
        <v>6</v>
      </c>
      <c r="V346" s="79">
        <v>3</v>
      </c>
      <c r="W346" s="79">
        <v>6</v>
      </c>
      <c r="X346">
        <v>1.5753479850000001</v>
      </c>
      <c r="Y346" t="s">
        <v>712</v>
      </c>
      <c r="Z346" t="s">
        <v>626</v>
      </c>
      <c r="AA346">
        <v>1</v>
      </c>
      <c r="AB346">
        <v>0.65</v>
      </c>
      <c r="AC346">
        <v>0</v>
      </c>
      <c r="AD346" t="s">
        <v>519</v>
      </c>
      <c r="AE346" t="s">
        <v>524</v>
      </c>
      <c r="AF346">
        <v>650</v>
      </c>
      <c r="AG346" t="s">
        <v>671</v>
      </c>
      <c r="AH346" t="s">
        <v>1129</v>
      </c>
      <c r="AI346" t="s">
        <v>1130</v>
      </c>
      <c r="AJ346">
        <v>0.59524549999999998</v>
      </c>
      <c r="AK346">
        <v>386.90957499999996</v>
      </c>
      <c r="AL346">
        <v>263.09042500000004</v>
      </c>
      <c r="AM346">
        <v>882.32469459085848</v>
      </c>
      <c r="AN346">
        <v>599.96235267091595</v>
      </c>
      <c r="AO346">
        <v>1.3899684297394495</v>
      </c>
      <c r="AP346">
        <v>0.94514948335598681</v>
      </c>
      <c r="AQ346">
        <v>1.6626097768156778E-4</v>
      </c>
    </row>
    <row r="347" spans="1:43" x14ac:dyDescent="0.35">
      <c r="A347">
        <v>346</v>
      </c>
      <c r="B347">
        <v>24</v>
      </c>
      <c r="C347" t="s">
        <v>44</v>
      </c>
      <c r="D347" s="3">
        <v>11.58</v>
      </c>
      <c r="E347" s="1">
        <v>141.88</v>
      </c>
      <c r="F347">
        <v>223.77</v>
      </c>
      <c r="G347" t="s">
        <v>59</v>
      </c>
      <c r="H347">
        <v>6695</v>
      </c>
      <c r="I347">
        <v>0</v>
      </c>
      <c r="J347" s="80">
        <v>2017</v>
      </c>
      <c r="K347" t="s">
        <v>30</v>
      </c>
      <c r="L347">
        <v>20</v>
      </c>
      <c r="M347">
        <v>2.0820431909999999</v>
      </c>
      <c r="N347">
        <v>5</v>
      </c>
      <c r="O347" t="s">
        <v>15</v>
      </c>
      <c r="P347">
        <v>91.3</v>
      </c>
      <c r="Q347" t="s">
        <v>13</v>
      </c>
      <c r="R347" t="s">
        <v>14</v>
      </c>
      <c r="S347" t="s">
        <v>14</v>
      </c>
      <c r="T347" s="79">
        <v>0</v>
      </c>
      <c r="U347" s="79">
        <v>6</v>
      </c>
      <c r="V347" s="79">
        <v>3</v>
      </c>
      <c r="W347" s="79">
        <v>6</v>
      </c>
      <c r="X347">
        <v>1.5753479850000001</v>
      </c>
      <c r="Y347" t="s">
        <v>712</v>
      </c>
      <c r="Z347" t="s">
        <v>626</v>
      </c>
      <c r="AA347">
        <v>1</v>
      </c>
      <c r="AB347">
        <v>0.67</v>
      </c>
      <c r="AC347">
        <v>0</v>
      </c>
      <c r="AD347" t="s">
        <v>519</v>
      </c>
      <c r="AE347" t="s">
        <v>524</v>
      </c>
      <c r="AF347">
        <v>670</v>
      </c>
      <c r="AG347" t="s">
        <v>671</v>
      </c>
      <c r="AH347" t="s">
        <v>1129</v>
      </c>
      <c r="AI347" t="s">
        <v>1130</v>
      </c>
      <c r="AJ347">
        <v>0.59524549999999998</v>
      </c>
      <c r="AK347">
        <v>398.81448499999999</v>
      </c>
      <c r="AL347">
        <v>271.18551500000001</v>
      </c>
      <c r="AM347">
        <v>909.47314673211554</v>
      </c>
      <c r="AN347">
        <v>618.42273275309788</v>
      </c>
      <c r="AO347">
        <v>1.4327366891160476</v>
      </c>
      <c r="AP347">
        <v>0.97423100592078626</v>
      </c>
      <c r="AQ347">
        <v>1.6296259435876273E-4</v>
      </c>
    </row>
    <row r="348" spans="1:43" x14ac:dyDescent="0.35">
      <c r="A348">
        <v>347</v>
      </c>
      <c r="B348">
        <v>24</v>
      </c>
      <c r="C348" t="s">
        <v>44</v>
      </c>
      <c r="D348" s="3">
        <v>10.99</v>
      </c>
      <c r="E348" s="1">
        <v>141.96</v>
      </c>
      <c r="F348">
        <v>244.1</v>
      </c>
      <c r="G348" t="s">
        <v>59</v>
      </c>
      <c r="H348">
        <v>6980</v>
      </c>
      <c r="I348">
        <v>0</v>
      </c>
      <c r="J348" s="80">
        <v>2017</v>
      </c>
      <c r="K348" t="s">
        <v>30</v>
      </c>
      <c r="L348">
        <v>20</v>
      </c>
      <c r="M348">
        <v>2.0820431909999999</v>
      </c>
      <c r="N348">
        <v>5</v>
      </c>
      <c r="O348" t="s">
        <v>15</v>
      </c>
      <c r="P348">
        <v>91.3</v>
      </c>
      <c r="Q348" t="s">
        <v>13</v>
      </c>
      <c r="R348" t="s">
        <v>14</v>
      </c>
      <c r="S348" t="s">
        <v>14</v>
      </c>
      <c r="T348" s="79">
        <v>0</v>
      </c>
      <c r="U348" s="79">
        <v>6</v>
      </c>
      <c r="V348" s="79">
        <v>3</v>
      </c>
      <c r="W348" s="79">
        <v>6</v>
      </c>
      <c r="X348">
        <v>1.5753479850000001</v>
      </c>
      <c r="Y348" t="s">
        <v>712</v>
      </c>
      <c r="Z348" t="s">
        <v>626</v>
      </c>
      <c r="AA348">
        <v>3</v>
      </c>
      <c r="AB348">
        <v>1.1200000000000001</v>
      </c>
      <c r="AC348">
        <v>1.04</v>
      </c>
      <c r="AD348" t="s">
        <v>519</v>
      </c>
      <c r="AE348" t="s">
        <v>524</v>
      </c>
      <c r="AF348">
        <v>1120</v>
      </c>
      <c r="AG348" t="s">
        <v>671</v>
      </c>
      <c r="AH348" t="s">
        <v>1129</v>
      </c>
      <c r="AI348" t="s">
        <v>1130</v>
      </c>
      <c r="AJ348">
        <v>0.59524549999999998</v>
      </c>
      <c r="AK348">
        <v>666.67495999999994</v>
      </c>
      <c r="AL348">
        <v>453.32504000000006</v>
      </c>
      <c r="AM348">
        <v>1520.3133199104022</v>
      </c>
      <c r="AN348">
        <v>1033.7812846021936</v>
      </c>
      <c r="AO348">
        <v>2.3950225250895127</v>
      </c>
      <c r="AP348">
        <v>1.6285652636287773</v>
      </c>
      <c r="AQ348">
        <v>1.2248382209047518E-4</v>
      </c>
    </row>
    <row r="349" spans="1:43" x14ac:dyDescent="0.35">
      <c r="A349">
        <v>348</v>
      </c>
      <c r="B349">
        <v>24</v>
      </c>
      <c r="C349" t="s">
        <v>44</v>
      </c>
      <c r="D349" s="3">
        <v>11.04</v>
      </c>
      <c r="E349" s="1">
        <v>142.30000000000001</v>
      </c>
      <c r="F349">
        <v>224.81</v>
      </c>
      <c r="G349" t="s">
        <v>59</v>
      </c>
      <c r="H349">
        <v>7022</v>
      </c>
      <c r="I349">
        <v>0</v>
      </c>
      <c r="J349" s="80">
        <v>2017</v>
      </c>
      <c r="K349" t="s">
        <v>30</v>
      </c>
      <c r="L349">
        <v>20</v>
      </c>
      <c r="M349">
        <v>2.0820431909999999</v>
      </c>
      <c r="N349">
        <v>5</v>
      </c>
      <c r="O349" t="s">
        <v>15</v>
      </c>
      <c r="P349">
        <v>91.3</v>
      </c>
      <c r="Q349" t="s">
        <v>13</v>
      </c>
      <c r="R349" t="s">
        <v>14</v>
      </c>
      <c r="S349" t="s">
        <v>14</v>
      </c>
      <c r="T349" s="79">
        <v>0</v>
      </c>
      <c r="U349" s="79">
        <v>6</v>
      </c>
      <c r="V349" s="79">
        <v>3</v>
      </c>
      <c r="W349" s="79">
        <v>6</v>
      </c>
      <c r="X349">
        <v>1.5753479850000001</v>
      </c>
      <c r="Y349" t="s">
        <v>712</v>
      </c>
      <c r="Z349" t="s">
        <v>626</v>
      </c>
      <c r="AA349">
        <v>3</v>
      </c>
      <c r="AB349">
        <v>1.51</v>
      </c>
      <c r="AC349">
        <v>1.1000000000000001</v>
      </c>
      <c r="AD349" t="s">
        <v>519</v>
      </c>
      <c r="AE349" t="s">
        <v>524</v>
      </c>
      <c r="AF349">
        <v>1510</v>
      </c>
      <c r="AG349" t="s">
        <v>671</v>
      </c>
      <c r="AH349" t="s">
        <v>1129</v>
      </c>
      <c r="AI349" t="s">
        <v>1130</v>
      </c>
      <c r="AJ349">
        <v>0.59524549999999998</v>
      </c>
      <c r="AK349">
        <v>898.82070499999998</v>
      </c>
      <c r="AL349">
        <v>611.17929500000002</v>
      </c>
      <c r="AM349">
        <v>2049.7081366649172</v>
      </c>
      <c r="AN349">
        <v>1393.758696204743</v>
      </c>
      <c r="AO349">
        <v>3.2290035829331818</v>
      </c>
      <c r="AP349">
        <v>2.1956549536423693</v>
      </c>
      <c r="AQ349">
        <v>1.1743665971941833E-4</v>
      </c>
    </row>
    <row r="350" spans="1:43" x14ac:dyDescent="0.35">
      <c r="A350">
        <v>349</v>
      </c>
      <c r="B350">
        <v>24</v>
      </c>
      <c r="C350" t="s">
        <v>44</v>
      </c>
      <c r="D350" s="3">
        <v>10.92</v>
      </c>
      <c r="E350" s="1">
        <v>141.80000000000001</v>
      </c>
      <c r="F350">
        <v>255.5</v>
      </c>
      <c r="G350" t="s">
        <v>59</v>
      </c>
      <c r="H350">
        <v>7061</v>
      </c>
      <c r="I350">
        <v>0</v>
      </c>
      <c r="J350" s="80">
        <v>2017</v>
      </c>
      <c r="K350" t="s">
        <v>30</v>
      </c>
      <c r="L350">
        <v>20</v>
      </c>
      <c r="M350">
        <v>2.0820431909999999</v>
      </c>
      <c r="N350">
        <v>5</v>
      </c>
      <c r="O350" t="s">
        <v>15</v>
      </c>
      <c r="P350">
        <v>91.3</v>
      </c>
      <c r="Q350" t="s">
        <v>13</v>
      </c>
      <c r="R350" t="s">
        <v>14</v>
      </c>
      <c r="S350" t="s">
        <v>14</v>
      </c>
      <c r="T350" s="79">
        <v>0</v>
      </c>
      <c r="U350" s="79">
        <v>6</v>
      </c>
      <c r="V350" s="79">
        <v>3</v>
      </c>
      <c r="W350" s="79">
        <v>6</v>
      </c>
      <c r="X350">
        <v>1.5753479850000001</v>
      </c>
      <c r="Y350" t="s">
        <v>712</v>
      </c>
      <c r="Z350" t="s">
        <v>626</v>
      </c>
      <c r="AA350">
        <v>3</v>
      </c>
      <c r="AB350">
        <v>0.69</v>
      </c>
      <c r="AC350">
        <v>0.28000000000000003</v>
      </c>
      <c r="AD350" t="s">
        <v>519</v>
      </c>
      <c r="AE350" t="s">
        <v>524</v>
      </c>
      <c r="AF350">
        <v>690</v>
      </c>
      <c r="AG350" t="s">
        <v>671</v>
      </c>
      <c r="AH350" t="s">
        <v>1129</v>
      </c>
      <c r="AI350" t="s">
        <v>1130</v>
      </c>
      <c r="AJ350">
        <v>0.59524549999999998</v>
      </c>
      <c r="AK350">
        <v>410.71939499999996</v>
      </c>
      <c r="AL350">
        <v>279.28060500000004</v>
      </c>
      <c r="AM350">
        <v>936.62159887337282</v>
      </c>
      <c r="AN350">
        <v>636.88311283527992</v>
      </c>
      <c r="AO350">
        <v>1.4755049484926461</v>
      </c>
      <c r="AP350">
        <v>1.0033125284855857</v>
      </c>
      <c r="AQ350">
        <v>1.12936418229355E-4</v>
      </c>
    </row>
    <row r="351" spans="1:43" x14ac:dyDescent="0.35">
      <c r="A351">
        <v>350</v>
      </c>
      <c r="B351">
        <v>24</v>
      </c>
      <c r="C351" t="s">
        <v>44</v>
      </c>
      <c r="D351" s="3">
        <v>10.99</v>
      </c>
      <c r="E351" s="1">
        <v>141.99</v>
      </c>
      <c r="F351">
        <v>242.85</v>
      </c>
      <c r="G351" t="s">
        <v>59</v>
      </c>
      <c r="H351">
        <v>7121</v>
      </c>
      <c r="I351">
        <v>0</v>
      </c>
      <c r="J351" s="80">
        <v>2017</v>
      </c>
      <c r="K351" t="s">
        <v>30</v>
      </c>
      <c r="L351">
        <v>20</v>
      </c>
      <c r="M351">
        <v>2.0820431909999999</v>
      </c>
      <c r="N351">
        <v>5</v>
      </c>
      <c r="O351" t="s">
        <v>15</v>
      </c>
      <c r="P351">
        <v>91.3</v>
      </c>
      <c r="Q351" t="s">
        <v>13</v>
      </c>
      <c r="R351" t="s">
        <v>14</v>
      </c>
      <c r="S351" t="s">
        <v>14</v>
      </c>
      <c r="T351" s="79">
        <v>0</v>
      </c>
      <c r="U351" s="79">
        <v>6</v>
      </c>
      <c r="V351" s="79">
        <v>3</v>
      </c>
      <c r="W351" s="79">
        <v>6</v>
      </c>
      <c r="X351">
        <v>1.5753479850000001</v>
      </c>
      <c r="Y351" t="s">
        <v>712</v>
      </c>
      <c r="Z351" t="s">
        <v>626</v>
      </c>
      <c r="AA351">
        <v>3</v>
      </c>
      <c r="AB351">
        <v>1.24</v>
      </c>
      <c r="AC351">
        <v>0.66</v>
      </c>
      <c r="AD351" t="s">
        <v>519</v>
      </c>
      <c r="AE351" t="s">
        <v>524</v>
      </c>
      <c r="AF351">
        <v>1240</v>
      </c>
      <c r="AG351" t="s">
        <v>671</v>
      </c>
      <c r="AH351" t="s">
        <v>1129</v>
      </c>
      <c r="AI351" t="s">
        <v>1130</v>
      </c>
      <c r="AJ351">
        <v>0.59524549999999998</v>
      </c>
      <c r="AK351">
        <v>738.10442</v>
      </c>
      <c r="AL351">
        <v>501.89558</v>
      </c>
      <c r="AM351">
        <v>1683.2040327579457</v>
      </c>
      <c r="AN351">
        <v>1144.5435650952857</v>
      </c>
      <c r="AO351">
        <v>2.6516320813491037</v>
      </c>
      <c r="AP351">
        <v>1.8030543990175749</v>
      </c>
      <c r="AQ351">
        <v>1.0634738367660343E-4</v>
      </c>
    </row>
    <row r="352" spans="1:43" x14ac:dyDescent="0.35">
      <c r="A352">
        <v>351</v>
      </c>
      <c r="B352">
        <v>24</v>
      </c>
      <c r="C352" t="s">
        <v>44</v>
      </c>
      <c r="D352" s="3">
        <v>11.6</v>
      </c>
      <c r="E352" s="1">
        <v>142.22999999999999</v>
      </c>
      <c r="F352">
        <v>203.98</v>
      </c>
      <c r="G352" t="s">
        <v>59</v>
      </c>
      <c r="H352">
        <v>7143</v>
      </c>
      <c r="I352">
        <v>0</v>
      </c>
      <c r="J352" s="80">
        <v>2017</v>
      </c>
      <c r="K352" t="s">
        <v>30</v>
      </c>
      <c r="L352">
        <v>20</v>
      </c>
      <c r="M352">
        <v>2.0820431909999999</v>
      </c>
      <c r="N352">
        <v>5</v>
      </c>
      <c r="O352" t="s">
        <v>15</v>
      </c>
      <c r="P352">
        <v>91.3</v>
      </c>
      <c r="Q352" t="s">
        <v>13</v>
      </c>
      <c r="R352" t="s">
        <v>14</v>
      </c>
      <c r="S352" t="s">
        <v>14</v>
      </c>
      <c r="T352" s="79">
        <v>0</v>
      </c>
      <c r="U352" s="79">
        <v>6</v>
      </c>
      <c r="V352" s="79">
        <v>3</v>
      </c>
      <c r="W352" s="79">
        <v>6</v>
      </c>
      <c r="X352">
        <v>1.5753479850000001</v>
      </c>
      <c r="Y352" t="s">
        <v>712</v>
      </c>
      <c r="Z352" t="s">
        <v>626</v>
      </c>
      <c r="AA352">
        <v>2</v>
      </c>
      <c r="AB352">
        <v>3.73</v>
      </c>
      <c r="AC352">
        <v>1.51</v>
      </c>
      <c r="AD352" t="s">
        <v>519</v>
      </c>
      <c r="AE352" t="s">
        <v>524</v>
      </c>
      <c r="AF352">
        <v>3730</v>
      </c>
      <c r="AG352" t="s">
        <v>671</v>
      </c>
      <c r="AH352" t="s">
        <v>1129</v>
      </c>
      <c r="AI352" t="s">
        <v>1130</v>
      </c>
      <c r="AJ352">
        <v>0.59524549999999998</v>
      </c>
      <c r="AK352">
        <v>2220.265715</v>
      </c>
      <c r="AL352">
        <v>1509.734285</v>
      </c>
      <c r="AM352">
        <v>5063.186324344465</v>
      </c>
      <c r="AN352">
        <v>3442.8608853269479</v>
      </c>
      <c r="AO352">
        <v>7.9762803737356096</v>
      </c>
      <c r="AP352">
        <v>5.4237039583351239</v>
      </c>
      <c r="AQ352">
        <v>1.0402893921461658E-4</v>
      </c>
    </row>
    <row r="353" spans="1:43" x14ac:dyDescent="0.35">
      <c r="A353">
        <v>352</v>
      </c>
      <c r="B353">
        <v>24</v>
      </c>
      <c r="C353" t="s">
        <v>44</v>
      </c>
      <c r="D353" s="3">
        <v>10.92</v>
      </c>
      <c r="E353" s="1">
        <v>141.62</v>
      </c>
      <c r="F353">
        <v>264.33</v>
      </c>
      <c r="G353" t="s">
        <v>59</v>
      </c>
      <c r="H353">
        <v>7180</v>
      </c>
      <c r="I353">
        <v>0</v>
      </c>
      <c r="J353" s="80">
        <v>2017</v>
      </c>
      <c r="K353" t="s">
        <v>30</v>
      </c>
      <c r="L353">
        <v>20</v>
      </c>
      <c r="M353">
        <v>2.0820431909999999</v>
      </c>
      <c r="N353">
        <v>5</v>
      </c>
      <c r="O353" t="s">
        <v>15</v>
      </c>
      <c r="P353">
        <v>91.3</v>
      </c>
      <c r="Q353" t="s">
        <v>13</v>
      </c>
      <c r="R353" t="s">
        <v>14</v>
      </c>
      <c r="S353" t="s">
        <v>14</v>
      </c>
      <c r="T353" s="79">
        <v>0</v>
      </c>
      <c r="U353" s="79">
        <v>6</v>
      </c>
      <c r="V353" s="79">
        <v>3</v>
      </c>
      <c r="W353" s="79">
        <v>6</v>
      </c>
      <c r="X353">
        <v>1.5753479850000001</v>
      </c>
      <c r="Y353" t="s">
        <v>712</v>
      </c>
      <c r="Z353" t="s">
        <v>626</v>
      </c>
      <c r="AA353">
        <v>1</v>
      </c>
      <c r="AB353">
        <v>3.9</v>
      </c>
      <c r="AC353">
        <v>0</v>
      </c>
      <c r="AD353" t="s">
        <v>519</v>
      </c>
      <c r="AE353" t="s">
        <v>524</v>
      </c>
      <c r="AF353">
        <v>3900</v>
      </c>
      <c r="AG353" t="s">
        <v>671</v>
      </c>
      <c r="AH353" t="s">
        <v>1129</v>
      </c>
      <c r="AI353" t="s">
        <v>1130</v>
      </c>
      <c r="AJ353">
        <v>0.59524549999999998</v>
      </c>
      <c r="AK353">
        <v>2321.4574499999999</v>
      </c>
      <c r="AL353">
        <v>1578.5425500000001</v>
      </c>
      <c r="AM353">
        <v>5293.9481675451507</v>
      </c>
      <c r="AN353">
        <v>3599.7741160254955</v>
      </c>
      <c r="AO353">
        <v>8.3398105784366958</v>
      </c>
      <c r="AP353">
        <v>5.6708969001359204</v>
      </c>
      <c r="AQ353">
        <v>1.0024315570264724E-4</v>
      </c>
    </row>
    <row r="354" spans="1:43" x14ac:dyDescent="0.35">
      <c r="A354">
        <v>353</v>
      </c>
      <c r="B354">
        <v>24</v>
      </c>
      <c r="C354" t="s">
        <v>44</v>
      </c>
      <c r="D354" s="3">
        <v>11.19</v>
      </c>
      <c r="E354" s="1">
        <v>141.81</v>
      </c>
      <c r="F354">
        <v>243.57</v>
      </c>
      <c r="G354" t="s">
        <v>59</v>
      </c>
      <c r="H354">
        <v>8638</v>
      </c>
      <c r="I354">
        <v>0</v>
      </c>
      <c r="J354" s="80">
        <v>2017</v>
      </c>
      <c r="K354" t="s">
        <v>30</v>
      </c>
      <c r="L354">
        <v>20</v>
      </c>
      <c r="M354">
        <v>2.0820431909999999</v>
      </c>
      <c r="N354">
        <v>5</v>
      </c>
      <c r="O354" t="s">
        <v>15</v>
      </c>
      <c r="P354">
        <v>91.3</v>
      </c>
      <c r="Q354" t="s">
        <v>13</v>
      </c>
      <c r="R354" t="s">
        <v>14</v>
      </c>
      <c r="S354" t="s">
        <v>14</v>
      </c>
      <c r="T354" s="79">
        <v>0</v>
      </c>
      <c r="U354" s="79">
        <v>6</v>
      </c>
      <c r="V354" s="79">
        <v>3</v>
      </c>
      <c r="W354" s="79">
        <v>6</v>
      </c>
      <c r="X354">
        <v>1.5753479850000001</v>
      </c>
      <c r="Y354" t="s">
        <v>712</v>
      </c>
      <c r="Z354" t="s">
        <v>626</v>
      </c>
      <c r="AA354">
        <v>2</v>
      </c>
      <c r="AB354">
        <v>1.17</v>
      </c>
      <c r="AC354">
        <v>0.5</v>
      </c>
      <c r="AD354" t="s">
        <v>519</v>
      </c>
      <c r="AE354" t="s">
        <v>524</v>
      </c>
      <c r="AF354">
        <v>1170</v>
      </c>
      <c r="AG354" t="s">
        <v>671</v>
      </c>
      <c r="AH354" t="s">
        <v>1129</v>
      </c>
      <c r="AI354" t="s">
        <v>1130</v>
      </c>
      <c r="AJ354">
        <v>0.59524549999999998</v>
      </c>
      <c r="AK354">
        <v>696.43723499999999</v>
      </c>
      <c r="AL354">
        <v>473.56276500000001</v>
      </c>
      <c r="AM354">
        <v>1588.1844502635452</v>
      </c>
      <c r="AN354">
        <v>1079.9322348076485</v>
      </c>
      <c r="AO354">
        <v>2.5019431735310085</v>
      </c>
      <c r="AP354">
        <v>1.701269070040776</v>
      </c>
      <c r="AQ354">
        <v>2.3262145616595518E-5</v>
      </c>
    </row>
    <row r="355" spans="1:43" x14ac:dyDescent="0.35">
      <c r="A355">
        <v>354</v>
      </c>
      <c r="B355">
        <v>24</v>
      </c>
      <c r="C355" t="s">
        <v>44</v>
      </c>
      <c r="D355" s="3">
        <v>11.19</v>
      </c>
      <c r="E355" s="1">
        <v>141.81</v>
      </c>
      <c r="F355">
        <v>243.84</v>
      </c>
      <c r="G355" t="s">
        <v>59</v>
      </c>
      <c r="H355">
        <v>8638</v>
      </c>
      <c r="I355">
        <v>0</v>
      </c>
      <c r="J355" s="80">
        <v>2017</v>
      </c>
      <c r="K355" t="s">
        <v>30</v>
      </c>
      <c r="L355">
        <v>20</v>
      </c>
      <c r="M355">
        <v>2.0820431909999999</v>
      </c>
      <c r="N355">
        <v>5</v>
      </c>
      <c r="O355" t="s">
        <v>15</v>
      </c>
      <c r="P355">
        <v>91.3</v>
      </c>
      <c r="Q355" t="s">
        <v>13</v>
      </c>
      <c r="R355" t="s">
        <v>14</v>
      </c>
      <c r="S355" t="s">
        <v>14</v>
      </c>
      <c r="T355" s="79">
        <v>0</v>
      </c>
      <c r="U355" s="79">
        <v>6</v>
      </c>
      <c r="V355" s="79">
        <v>3</v>
      </c>
      <c r="W355" s="79">
        <v>6</v>
      </c>
      <c r="X355">
        <v>1.5753479850000001</v>
      </c>
      <c r="Y355" t="s">
        <v>712</v>
      </c>
      <c r="Z355" t="s">
        <v>626</v>
      </c>
      <c r="AA355">
        <v>1</v>
      </c>
      <c r="AB355">
        <v>6.2</v>
      </c>
      <c r="AC355">
        <v>0</v>
      </c>
      <c r="AD355" t="s">
        <v>519</v>
      </c>
      <c r="AE355" t="s">
        <v>524</v>
      </c>
      <c r="AF355">
        <v>6200</v>
      </c>
      <c r="AG355" t="s">
        <v>671</v>
      </c>
      <c r="AH355" t="s">
        <v>1129</v>
      </c>
      <c r="AI355" t="s">
        <v>1130</v>
      </c>
      <c r="AJ355">
        <v>0.59524549999999998</v>
      </c>
      <c r="AK355">
        <v>3690.5220999999997</v>
      </c>
      <c r="AL355">
        <v>2509.4779000000003</v>
      </c>
      <c r="AM355">
        <v>8416.0201637897262</v>
      </c>
      <c r="AN355">
        <v>5722.7178254764285</v>
      </c>
      <c r="AO355">
        <v>13.258160406745516</v>
      </c>
      <c r="AP355">
        <v>9.0152719950878737</v>
      </c>
      <c r="AQ355">
        <v>2.3262145616595518E-5</v>
      </c>
    </row>
    <row r="356" spans="1:43" x14ac:dyDescent="0.35">
      <c r="A356">
        <v>355</v>
      </c>
      <c r="B356">
        <v>24</v>
      </c>
      <c r="C356" t="s">
        <v>44</v>
      </c>
      <c r="D356" s="3">
        <v>11.23</v>
      </c>
      <c r="E356" s="1">
        <v>142.01</v>
      </c>
      <c r="F356">
        <v>231.25</v>
      </c>
      <c r="G356" t="s">
        <v>59</v>
      </c>
      <c r="H356">
        <v>9373</v>
      </c>
      <c r="I356">
        <v>0</v>
      </c>
      <c r="J356" s="80">
        <v>2017</v>
      </c>
      <c r="K356" t="s">
        <v>30</v>
      </c>
      <c r="L356">
        <v>20</v>
      </c>
      <c r="M356">
        <v>2.0820431909999999</v>
      </c>
      <c r="N356">
        <v>5</v>
      </c>
      <c r="O356" t="s">
        <v>15</v>
      </c>
      <c r="P356">
        <v>91.3</v>
      </c>
      <c r="Q356" t="s">
        <v>13</v>
      </c>
      <c r="R356" t="s">
        <v>14</v>
      </c>
      <c r="S356" t="s">
        <v>14</v>
      </c>
      <c r="T356" s="79">
        <v>0</v>
      </c>
      <c r="U356" s="79">
        <v>6</v>
      </c>
      <c r="V356" s="79">
        <v>3</v>
      </c>
      <c r="W356" s="79">
        <v>6</v>
      </c>
      <c r="X356">
        <v>1.5753479850000001</v>
      </c>
      <c r="Y356" t="s">
        <v>712</v>
      </c>
      <c r="Z356" t="s">
        <v>626</v>
      </c>
      <c r="AA356">
        <v>1</v>
      </c>
      <c r="AB356">
        <v>2.4900000000000002</v>
      </c>
      <c r="AC356">
        <v>0</v>
      </c>
      <c r="AD356" t="s">
        <v>519</v>
      </c>
      <c r="AE356" t="s">
        <v>524</v>
      </c>
      <c r="AF356">
        <v>2490</v>
      </c>
      <c r="AG356" t="s">
        <v>671</v>
      </c>
      <c r="AH356" t="s">
        <v>1129</v>
      </c>
      <c r="AI356" t="s">
        <v>1130</v>
      </c>
      <c r="AJ356">
        <v>0.59524549999999998</v>
      </c>
      <c r="AK356">
        <v>1482.1612949999999</v>
      </c>
      <c r="AL356">
        <v>1007.8387050000001</v>
      </c>
      <c r="AM356">
        <v>3379.9822915865193</v>
      </c>
      <c r="AN356">
        <v>2298.3173202316625</v>
      </c>
      <c r="AO356">
        <v>5.3246482923865059</v>
      </c>
      <c r="AP356">
        <v>3.6206495593175494</v>
      </c>
      <c r="AQ356">
        <v>1.1138752906526024E-5</v>
      </c>
    </row>
    <row r="357" spans="1:43" x14ac:dyDescent="0.35">
      <c r="A357">
        <v>356</v>
      </c>
      <c r="B357">
        <v>24</v>
      </c>
      <c r="C357" t="s">
        <v>44</v>
      </c>
      <c r="D357" s="3">
        <v>11.33</v>
      </c>
      <c r="E357" s="1">
        <v>142.19999999999999</v>
      </c>
      <c r="F357">
        <v>216.94</v>
      </c>
      <c r="G357" t="s">
        <v>59</v>
      </c>
      <c r="H357">
        <v>10822</v>
      </c>
      <c r="I357">
        <v>0</v>
      </c>
      <c r="J357" s="80">
        <v>2017</v>
      </c>
      <c r="K357" t="s">
        <v>60</v>
      </c>
      <c r="L357">
        <v>20</v>
      </c>
      <c r="M357">
        <v>2.0820431909999999</v>
      </c>
      <c r="N357">
        <v>5</v>
      </c>
      <c r="O357" t="s">
        <v>15</v>
      </c>
      <c r="P357">
        <v>91.3</v>
      </c>
      <c r="Q357" t="s">
        <v>13</v>
      </c>
      <c r="R357" t="s">
        <v>14</v>
      </c>
      <c r="S357" t="s">
        <v>14</v>
      </c>
      <c r="T357" s="79">
        <v>0</v>
      </c>
      <c r="U357" s="79">
        <v>6</v>
      </c>
      <c r="V357" s="79">
        <v>3</v>
      </c>
      <c r="W357" s="79">
        <v>6</v>
      </c>
      <c r="X357">
        <v>1.5753479850000001</v>
      </c>
      <c r="Y357" t="s">
        <v>712</v>
      </c>
      <c r="Z357" t="s">
        <v>626</v>
      </c>
      <c r="AA357">
        <v>1</v>
      </c>
      <c r="AB357">
        <v>2.78</v>
      </c>
      <c r="AC357">
        <v>0</v>
      </c>
      <c r="AD357" t="s">
        <v>519</v>
      </c>
      <c r="AE357" t="s">
        <v>524</v>
      </c>
      <c r="AF357">
        <v>2780</v>
      </c>
      <c r="AG357" t="s">
        <v>671</v>
      </c>
      <c r="AH357" t="s">
        <v>1129</v>
      </c>
      <c r="AI357" t="s">
        <v>1130</v>
      </c>
      <c r="AJ357">
        <v>0.59524549999999998</v>
      </c>
      <c r="AK357">
        <v>1654.7824900000001</v>
      </c>
      <c r="AL357">
        <v>1125.2175099999999</v>
      </c>
      <c r="AM357">
        <v>3773.6348476347489</v>
      </c>
      <c r="AN357">
        <v>2565.9928314233016</v>
      </c>
      <c r="AO357">
        <v>5.9447880533471844</v>
      </c>
      <c r="AP357">
        <v>4.0423316365071438</v>
      </c>
      <c r="AQ357">
        <v>2.608240834966141E-6</v>
      </c>
    </row>
    <row r="358" spans="1:43" x14ac:dyDescent="0.35">
      <c r="A358">
        <v>357</v>
      </c>
      <c r="B358">
        <v>24</v>
      </c>
      <c r="C358" t="s">
        <v>44</v>
      </c>
      <c r="D358" s="3">
        <v>11.32</v>
      </c>
      <c r="E358" s="1">
        <v>142.19</v>
      </c>
      <c r="F358">
        <v>217.96</v>
      </c>
      <c r="G358" t="s">
        <v>59</v>
      </c>
      <c r="H358">
        <v>10908</v>
      </c>
      <c r="I358">
        <v>0</v>
      </c>
      <c r="J358" s="80">
        <v>2017</v>
      </c>
      <c r="K358" t="s">
        <v>60</v>
      </c>
      <c r="L358">
        <v>20</v>
      </c>
      <c r="M358">
        <v>2.0820431909999999</v>
      </c>
      <c r="N358">
        <v>5</v>
      </c>
      <c r="O358" t="s">
        <v>15</v>
      </c>
      <c r="P358">
        <v>91.3</v>
      </c>
      <c r="Q358" t="s">
        <v>13</v>
      </c>
      <c r="R358" t="s">
        <v>14</v>
      </c>
      <c r="S358" t="s">
        <v>14</v>
      </c>
      <c r="T358" s="79">
        <v>0</v>
      </c>
      <c r="U358" s="79">
        <v>6</v>
      </c>
      <c r="V358" s="79">
        <v>3</v>
      </c>
      <c r="W358" s="79">
        <v>6</v>
      </c>
      <c r="X358">
        <v>1.5753479850000001</v>
      </c>
      <c r="Y358" t="s">
        <v>712</v>
      </c>
      <c r="Z358" t="s">
        <v>626</v>
      </c>
      <c r="AA358">
        <v>1</v>
      </c>
      <c r="AB358">
        <v>3.37</v>
      </c>
      <c r="AC358">
        <v>0</v>
      </c>
      <c r="AD358" t="s">
        <v>519</v>
      </c>
      <c r="AE358" t="s">
        <v>524</v>
      </c>
      <c r="AF358">
        <v>3370</v>
      </c>
      <c r="AG358" t="s">
        <v>671</v>
      </c>
      <c r="AH358" t="s">
        <v>1129</v>
      </c>
      <c r="AI358" t="s">
        <v>1130</v>
      </c>
      <c r="AJ358">
        <v>0.59524549999999998</v>
      </c>
      <c r="AK358">
        <v>2005.977335</v>
      </c>
      <c r="AL358">
        <v>1364.022665</v>
      </c>
      <c r="AM358">
        <v>4574.514185801836</v>
      </c>
      <c r="AN358">
        <v>3110.574043847671</v>
      </c>
      <c r="AO358">
        <v>7.2064517049568382</v>
      </c>
      <c r="AP358">
        <v>4.9002365521687308</v>
      </c>
      <c r="AQ358">
        <v>2.3929155395102824E-6</v>
      </c>
    </row>
    <row r="359" spans="1:43" x14ac:dyDescent="0.35">
      <c r="A359">
        <v>358</v>
      </c>
      <c r="B359">
        <v>25</v>
      </c>
      <c r="C359" t="s">
        <v>20</v>
      </c>
      <c r="D359" s="4">
        <v>45.327610999999997</v>
      </c>
      <c r="E359" s="5">
        <v>12.203753000000001</v>
      </c>
      <c r="F359">
        <v>0.13</v>
      </c>
      <c r="G359" t="s">
        <v>48</v>
      </c>
      <c r="H359">
        <v>2</v>
      </c>
      <c r="I359">
        <v>266.34378025882802</v>
      </c>
      <c r="J359" s="81">
        <v>2011</v>
      </c>
      <c r="K359" t="s">
        <v>30</v>
      </c>
      <c r="L359">
        <v>32</v>
      </c>
      <c r="M359">
        <v>3.4233292909999999</v>
      </c>
      <c r="N359">
        <v>2.5</v>
      </c>
      <c r="O359" t="s">
        <v>12</v>
      </c>
      <c r="P359">
        <v>89</v>
      </c>
      <c r="Q359" t="s">
        <v>13</v>
      </c>
      <c r="R359" t="s">
        <v>14</v>
      </c>
      <c r="S359" t="s">
        <v>14</v>
      </c>
      <c r="T359" s="79">
        <v>0</v>
      </c>
      <c r="U359" s="79">
        <v>5</v>
      </c>
      <c r="V359" s="79">
        <v>2.5</v>
      </c>
      <c r="W359" s="79">
        <v>5</v>
      </c>
      <c r="X359">
        <v>0.91868156199999995</v>
      </c>
      <c r="Y359" t="s">
        <v>1100</v>
      </c>
      <c r="Z359" t="s">
        <v>622</v>
      </c>
      <c r="AA359">
        <v>2</v>
      </c>
      <c r="AB359">
        <v>1856</v>
      </c>
      <c r="AE359" t="s">
        <v>532</v>
      </c>
      <c r="AF359">
        <v>1856</v>
      </c>
      <c r="AG359">
        <v>0.11</v>
      </c>
      <c r="AH359">
        <v>204.16</v>
      </c>
      <c r="AI359">
        <v>1651.84</v>
      </c>
      <c r="AJ359">
        <v>0.11</v>
      </c>
      <c r="AK359">
        <v>204.16</v>
      </c>
      <c r="AL359">
        <v>1651.84</v>
      </c>
      <c r="AM359">
        <v>785.28866073096628</v>
      </c>
      <c r="AN359">
        <v>6353.6991640959995</v>
      </c>
      <c r="AO359">
        <v>0.72143021346121206</v>
      </c>
      <c r="AP359">
        <v>5.8370262725498065</v>
      </c>
      <c r="AQ359">
        <v>0.13315150818983643</v>
      </c>
    </row>
    <row r="360" spans="1:43" x14ac:dyDescent="0.35">
      <c r="A360">
        <v>359</v>
      </c>
      <c r="B360">
        <v>25</v>
      </c>
      <c r="C360" t="s">
        <v>20</v>
      </c>
      <c r="D360" s="4">
        <v>45.402943999999998</v>
      </c>
      <c r="E360" s="5">
        <v>12.312196999999999</v>
      </c>
      <c r="F360">
        <v>2.0099999999999998</v>
      </c>
      <c r="G360" t="s">
        <v>48</v>
      </c>
      <c r="H360">
        <v>2</v>
      </c>
      <c r="I360">
        <v>255.33372096756699</v>
      </c>
      <c r="J360" s="81">
        <v>2011</v>
      </c>
      <c r="K360" t="s">
        <v>30</v>
      </c>
      <c r="L360">
        <v>32</v>
      </c>
      <c r="M360">
        <v>3.4233292909999999</v>
      </c>
      <c r="N360">
        <v>2.5</v>
      </c>
      <c r="O360" t="s">
        <v>12</v>
      </c>
      <c r="P360">
        <v>89</v>
      </c>
      <c r="Q360" t="s">
        <v>13</v>
      </c>
      <c r="R360" t="s">
        <v>14</v>
      </c>
      <c r="S360" t="s">
        <v>14</v>
      </c>
      <c r="T360" s="79">
        <v>0</v>
      </c>
      <c r="U360" s="79">
        <v>5</v>
      </c>
      <c r="V360" s="79">
        <v>2.5</v>
      </c>
      <c r="W360" s="79">
        <v>5</v>
      </c>
      <c r="X360">
        <v>0.91868156199999995</v>
      </c>
      <c r="Y360" t="s">
        <v>1100</v>
      </c>
      <c r="Z360" t="s">
        <v>622</v>
      </c>
      <c r="AA360">
        <v>2</v>
      </c>
      <c r="AB360">
        <v>1353</v>
      </c>
      <c r="AE360" t="s">
        <v>532</v>
      </c>
      <c r="AF360">
        <v>1353</v>
      </c>
      <c r="AG360">
        <v>0.11</v>
      </c>
      <c r="AH360">
        <v>148.83000000000001</v>
      </c>
      <c r="AI360">
        <v>1204.17</v>
      </c>
      <c r="AJ360">
        <v>0.11</v>
      </c>
      <c r="AK360">
        <v>148.83000000000001</v>
      </c>
      <c r="AL360">
        <v>1204.17</v>
      </c>
      <c r="AM360">
        <v>572.46527907812367</v>
      </c>
      <c r="AN360">
        <v>4631.7645307230005</v>
      </c>
      <c r="AO360">
        <v>0.52591329677425658</v>
      </c>
      <c r="AP360">
        <v>4.2551166739008028</v>
      </c>
      <c r="AQ360">
        <v>0.13315150818983643</v>
      </c>
    </row>
    <row r="361" spans="1:43" x14ac:dyDescent="0.35">
      <c r="A361">
        <v>360</v>
      </c>
      <c r="B361">
        <v>25</v>
      </c>
      <c r="C361" t="s">
        <v>20</v>
      </c>
      <c r="D361" s="4">
        <v>45.413694</v>
      </c>
      <c r="E361" s="5">
        <v>12.274196999999999</v>
      </c>
      <c r="F361">
        <v>0.38</v>
      </c>
      <c r="G361" t="s">
        <v>48</v>
      </c>
      <c r="H361">
        <v>2</v>
      </c>
      <c r="I361">
        <v>253.75185390031299</v>
      </c>
      <c r="J361" s="81">
        <v>2011</v>
      </c>
      <c r="K361" t="s">
        <v>30</v>
      </c>
      <c r="L361">
        <v>32</v>
      </c>
      <c r="M361">
        <v>3.4233292909999999</v>
      </c>
      <c r="N361">
        <v>2.5</v>
      </c>
      <c r="O361" t="s">
        <v>12</v>
      </c>
      <c r="P361">
        <v>89</v>
      </c>
      <c r="Q361" t="s">
        <v>13</v>
      </c>
      <c r="R361" t="s">
        <v>14</v>
      </c>
      <c r="S361" t="s">
        <v>14</v>
      </c>
      <c r="T361" s="79">
        <v>0</v>
      </c>
      <c r="U361" s="79">
        <v>5</v>
      </c>
      <c r="V361" s="79">
        <v>2.5</v>
      </c>
      <c r="W361" s="79">
        <v>5</v>
      </c>
      <c r="X361">
        <v>0.91868156199999995</v>
      </c>
      <c r="Y361" t="s">
        <v>1100</v>
      </c>
      <c r="Z361" t="s">
        <v>622</v>
      </c>
      <c r="AA361">
        <v>2</v>
      </c>
      <c r="AB361">
        <v>1908</v>
      </c>
      <c r="AE361" t="s">
        <v>532</v>
      </c>
      <c r="AF361">
        <v>1908</v>
      </c>
      <c r="AG361">
        <v>0.11</v>
      </c>
      <c r="AH361">
        <v>209.88</v>
      </c>
      <c r="AI361">
        <v>1698.12</v>
      </c>
      <c r="AJ361">
        <v>0.11</v>
      </c>
      <c r="AK361">
        <v>209.88</v>
      </c>
      <c r="AL361">
        <v>1698.12</v>
      </c>
      <c r="AM361">
        <v>807.2902826911012</v>
      </c>
      <c r="AN361">
        <v>6531.7122872279997</v>
      </c>
      <c r="AO361">
        <v>0.7416426978900823</v>
      </c>
      <c r="AP361">
        <v>6.0005636465652108</v>
      </c>
      <c r="AQ361">
        <v>0.13315150818983643</v>
      </c>
    </row>
    <row r="362" spans="1:43" x14ac:dyDescent="0.35">
      <c r="A362">
        <v>361</v>
      </c>
      <c r="B362">
        <v>25</v>
      </c>
      <c r="C362" t="s">
        <v>20</v>
      </c>
      <c r="D362" s="11">
        <v>45.330556000000001</v>
      </c>
      <c r="E362" s="12">
        <v>12.230833000000001</v>
      </c>
      <c r="F362">
        <v>0.04</v>
      </c>
      <c r="G362" t="s">
        <v>48</v>
      </c>
      <c r="H362">
        <v>4</v>
      </c>
      <c r="I362">
        <v>268.570742735968</v>
      </c>
      <c r="J362" s="81">
        <v>2011</v>
      </c>
      <c r="K362" t="s">
        <v>30</v>
      </c>
      <c r="L362">
        <v>32</v>
      </c>
      <c r="M362">
        <v>3.4233292909999999</v>
      </c>
      <c r="N362">
        <v>2.5</v>
      </c>
      <c r="O362" t="s">
        <v>12</v>
      </c>
      <c r="P362">
        <v>89</v>
      </c>
      <c r="Q362" t="s">
        <v>13</v>
      </c>
      <c r="R362" t="s">
        <v>14</v>
      </c>
      <c r="S362" t="s">
        <v>14</v>
      </c>
      <c r="T362" s="79">
        <v>0</v>
      </c>
      <c r="U362" s="79">
        <v>5</v>
      </c>
      <c r="V362" s="79">
        <v>2.5</v>
      </c>
      <c r="W362" s="79">
        <v>5</v>
      </c>
      <c r="X362">
        <v>0.91868156199999995</v>
      </c>
      <c r="Y362" t="s">
        <v>1100</v>
      </c>
      <c r="Z362" t="s">
        <v>622</v>
      </c>
      <c r="AA362">
        <v>2</v>
      </c>
      <c r="AB362">
        <v>1476</v>
      </c>
      <c r="AE362" t="s">
        <v>532</v>
      </c>
      <c r="AF362">
        <v>1476</v>
      </c>
      <c r="AG362">
        <v>0.11</v>
      </c>
      <c r="AH362">
        <v>162.36000000000001</v>
      </c>
      <c r="AI362">
        <v>1313.6399999999999</v>
      </c>
      <c r="AJ362">
        <v>0.11</v>
      </c>
      <c r="AK362">
        <v>162.36000000000001</v>
      </c>
      <c r="AL362">
        <v>1313.6399999999999</v>
      </c>
      <c r="AM362">
        <v>624.50757717613476</v>
      </c>
      <c r="AN362">
        <v>5052.8340335159992</v>
      </c>
      <c r="AO362">
        <v>0.57372359648100701</v>
      </c>
      <c r="AP362">
        <v>4.6419454624372385</v>
      </c>
      <c r="AQ362">
        <v>0.13288496611575845</v>
      </c>
    </row>
    <row r="363" spans="1:43" x14ac:dyDescent="0.35">
      <c r="A363">
        <v>362</v>
      </c>
      <c r="B363">
        <v>25</v>
      </c>
      <c r="C363" t="s">
        <v>20</v>
      </c>
      <c r="D363" s="4">
        <v>45.337885999999997</v>
      </c>
      <c r="E363" s="5">
        <v>12.300561</v>
      </c>
      <c r="F363">
        <v>0.49</v>
      </c>
      <c r="G363" t="s">
        <v>48</v>
      </c>
      <c r="H363">
        <v>4</v>
      </c>
      <c r="I363">
        <v>266.54465393584701</v>
      </c>
      <c r="J363" s="81">
        <v>2011</v>
      </c>
      <c r="K363" t="s">
        <v>30</v>
      </c>
      <c r="L363">
        <v>32</v>
      </c>
      <c r="M363">
        <v>3.4233292909999999</v>
      </c>
      <c r="N363">
        <v>2.5</v>
      </c>
      <c r="O363" t="s">
        <v>12</v>
      </c>
      <c r="P363">
        <v>89</v>
      </c>
      <c r="Q363" t="s">
        <v>13</v>
      </c>
      <c r="R363" t="s">
        <v>14</v>
      </c>
      <c r="S363" t="s">
        <v>14</v>
      </c>
      <c r="T363" s="79">
        <v>0</v>
      </c>
      <c r="U363" s="79">
        <v>5</v>
      </c>
      <c r="V363" s="79">
        <v>2.5</v>
      </c>
      <c r="W363" s="79">
        <v>5</v>
      </c>
      <c r="X363">
        <v>0.91868156199999995</v>
      </c>
      <c r="Y363" t="s">
        <v>1100</v>
      </c>
      <c r="Z363" t="s">
        <v>622</v>
      </c>
      <c r="AA363">
        <v>2</v>
      </c>
      <c r="AB363">
        <v>1237</v>
      </c>
      <c r="AE363" t="s">
        <v>532</v>
      </c>
      <c r="AF363">
        <v>1237</v>
      </c>
      <c r="AG363">
        <v>0.11</v>
      </c>
      <c r="AH363">
        <v>136.07</v>
      </c>
      <c r="AI363">
        <v>1100.93</v>
      </c>
      <c r="AJ363">
        <v>0.11</v>
      </c>
      <c r="AK363">
        <v>136.07</v>
      </c>
      <c r="AL363">
        <v>1100.93</v>
      </c>
      <c r="AM363">
        <v>523.38473778243815</v>
      </c>
      <c r="AN363">
        <v>4234.6583329670002</v>
      </c>
      <c r="AO363">
        <v>0.4808239084329306</v>
      </c>
      <c r="AP363">
        <v>3.8903025318664395</v>
      </c>
      <c r="AQ363">
        <v>0.13288496611575845</v>
      </c>
    </row>
    <row r="364" spans="1:43" x14ac:dyDescent="0.35">
      <c r="A364">
        <v>363</v>
      </c>
      <c r="B364">
        <v>25</v>
      </c>
      <c r="C364" t="s">
        <v>20</v>
      </c>
      <c r="D364" s="4">
        <v>45.44144</v>
      </c>
      <c r="E364" s="5">
        <v>12.345630999999999</v>
      </c>
      <c r="F364">
        <v>7.0000000000000007E-2</v>
      </c>
      <c r="G364" t="s">
        <v>48</v>
      </c>
      <c r="H364">
        <v>4</v>
      </c>
      <c r="I364">
        <v>250.66719122078501</v>
      </c>
      <c r="J364" s="81">
        <v>2011</v>
      </c>
      <c r="K364" t="s">
        <v>30</v>
      </c>
      <c r="L364">
        <v>32</v>
      </c>
      <c r="M364">
        <v>3.4233292909999999</v>
      </c>
      <c r="N364">
        <v>2.5</v>
      </c>
      <c r="O364" t="s">
        <v>12</v>
      </c>
      <c r="P364">
        <v>89</v>
      </c>
      <c r="Q364" t="s">
        <v>13</v>
      </c>
      <c r="R364" t="s">
        <v>14</v>
      </c>
      <c r="S364" t="s">
        <v>14</v>
      </c>
      <c r="T364" s="79">
        <v>0</v>
      </c>
      <c r="U364" s="79">
        <v>5</v>
      </c>
      <c r="V364" s="79">
        <v>2.5</v>
      </c>
      <c r="W364" s="79">
        <v>5</v>
      </c>
      <c r="X364">
        <v>0.91868156199999995</v>
      </c>
      <c r="Y364" t="s">
        <v>1100</v>
      </c>
      <c r="Z364" t="s">
        <v>622</v>
      </c>
      <c r="AA364">
        <v>2</v>
      </c>
      <c r="AB364">
        <v>1501</v>
      </c>
      <c r="AE364" t="s">
        <v>532</v>
      </c>
      <c r="AF364">
        <v>1501</v>
      </c>
      <c r="AG364">
        <v>0.11</v>
      </c>
      <c r="AH364">
        <v>165.11</v>
      </c>
      <c r="AI364">
        <v>1335.8899999999999</v>
      </c>
      <c r="AJ364">
        <v>0.11</v>
      </c>
      <c r="AK364">
        <v>165.11</v>
      </c>
      <c r="AL364">
        <v>1335.8899999999999</v>
      </c>
      <c r="AM364">
        <v>635.08528004158427</v>
      </c>
      <c r="AN364">
        <v>5138.4172657909994</v>
      </c>
      <c r="AO364">
        <v>0.58344113707181</v>
      </c>
      <c r="AP364">
        <v>4.7205691999446442</v>
      </c>
      <c r="AQ364">
        <v>0.13288496611575845</v>
      </c>
    </row>
    <row r="365" spans="1:43" x14ac:dyDescent="0.35">
      <c r="A365">
        <v>364</v>
      </c>
      <c r="B365">
        <v>25</v>
      </c>
      <c r="C365" t="s">
        <v>20</v>
      </c>
      <c r="D365" s="4">
        <v>45.222499999999997</v>
      </c>
      <c r="E365" s="5">
        <v>12.277861</v>
      </c>
      <c r="F365">
        <v>0.01</v>
      </c>
      <c r="G365" t="s">
        <v>48</v>
      </c>
      <c r="H365">
        <v>3</v>
      </c>
      <c r="I365">
        <v>280.03129475893797</v>
      </c>
      <c r="J365" s="81">
        <v>2011</v>
      </c>
      <c r="K365" t="s">
        <v>30</v>
      </c>
      <c r="L365">
        <v>32</v>
      </c>
      <c r="M365">
        <v>3.4233292909999999</v>
      </c>
      <c r="N365">
        <v>2.5</v>
      </c>
      <c r="O365" t="s">
        <v>12</v>
      </c>
      <c r="P365">
        <v>89</v>
      </c>
      <c r="Q365" t="s">
        <v>13</v>
      </c>
      <c r="R365" t="s">
        <v>14</v>
      </c>
      <c r="S365" t="s">
        <v>14</v>
      </c>
      <c r="T365" s="79">
        <v>0</v>
      </c>
      <c r="U365" s="79">
        <v>5</v>
      </c>
      <c r="V365" s="79">
        <v>2.5</v>
      </c>
      <c r="W365" s="79">
        <v>5</v>
      </c>
      <c r="X365">
        <v>0.91868156199999995</v>
      </c>
      <c r="Y365" t="s">
        <v>1100</v>
      </c>
      <c r="Z365" t="s">
        <v>622</v>
      </c>
      <c r="AA365">
        <v>2</v>
      </c>
      <c r="AB365">
        <v>1394</v>
      </c>
      <c r="AE365" t="s">
        <v>532</v>
      </c>
      <c r="AF365">
        <v>1394</v>
      </c>
      <c r="AG365">
        <v>0.11</v>
      </c>
      <c r="AH365">
        <v>153.34</v>
      </c>
      <c r="AI365">
        <v>1240.6600000000001</v>
      </c>
      <c r="AJ365">
        <v>0.11</v>
      </c>
      <c r="AK365">
        <v>153.34</v>
      </c>
      <c r="AL365">
        <v>1240.6600000000001</v>
      </c>
      <c r="AM365">
        <v>589.81271177746066</v>
      </c>
      <c r="AN365">
        <v>4772.121031654</v>
      </c>
      <c r="AO365">
        <v>0.54185006334317332</v>
      </c>
      <c r="AP365">
        <v>4.3840596034129478</v>
      </c>
      <c r="AQ365">
        <v>0.13301817039062197</v>
      </c>
    </row>
    <row r="366" spans="1:43" x14ac:dyDescent="0.35">
      <c r="A366">
        <v>365</v>
      </c>
      <c r="B366">
        <v>25</v>
      </c>
      <c r="C366" t="s">
        <v>20</v>
      </c>
      <c r="D366" s="4">
        <v>45.248697</v>
      </c>
      <c r="E366" s="5">
        <v>12.293867000000001</v>
      </c>
      <c r="F366">
        <v>0.24</v>
      </c>
      <c r="G366" t="s">
        <v>48</v>
      </c>
      <c r="H366">
        <v>3</v>
      </c>
      <c r="I366">
        <v>276.52280306742603</v>
      </c>
      <c r="J366" s="81">
        <v>2011</v>
      </c>
      <c r="K366" t="s">
        <v>30</v>
      </c>
      <c r="L366">
        <v>32</v>
      </c>
      <c r="M366">
        <v>3.4233292909999999</v>
      </c>
      <c r="N366">
        <v>2.5</v>
      </c>
      <c r="O366" t="s">
        <v>12</v>
      </c>
      <c r="P366">
        <v>89</v>
      </c>
      <c r="Q366" t="s">
        <v>13</v>
      </c>
      <c r="R366" t="s">
        <v>14</v>
      </c>
      <c r="S366" t="s">
        <v>14</v>
      </c>
      <c r="T366" s="79">
        <v>0</v>
      </c>
      <c r="U366" s="79">
        <v>5</v>
      </c>
      <c r="V366" s="79">
        <v>2.5</v>
      </c>
      <c r="W366" s="79">
        <v>5</v>
      </c>
      <c r="X366">
        <v>0.91868156199999995</v>
      </c>
      <c r="Y366" t="s">
        <v>1100</v>
      </c>
      <c r="Z366" t="s">
        <v>622</v>
      </c>
      <c r="AA366">
        <v>2</v>
      </c>
      <c r="AB366">
        <v>672</v>
      </c>
      <c r="AE366" t="s">
        <v>532</v>
      </c>
      <c r="AF366">
        <v>672</v>
      </c>
      <c r="AG366">
        <v>0.11</v>
      </c>
      <c r="AH366">
        <v>73.92</v>
      </c>
      <c r="AI366">
        <v>598.08000000000004</v>
      </c>
      <c r="AJ366">
        <v>0.11</v>
      </c>
      <c r="AK366">
        <v>73.92</v>
      </c>
      <c r="AL366">
        <v>598.08000000000004</v>
      </c>
      <c r="AM366">
        <v>284.32865302328088</v>
      </c>
      <c r="AN366">
        <v>2300.4772835520002</v>
      </c>
      <c r="AO366">
        <v>0.26120749108078367</v>
      </c>
      <c r="AP366">
        <v>2.1134060641990686</v>
      </c>
      <c r="AQ366">
        <v>0.13301817039062197</v>
      </c>
    </row>
    <row r="367" spans="1:43" x14ac:dyDescent="0.35">
      <c r="A367">
        <v>366</v>
      </c>
      <c r="B367">
        <v>25</v>
      </c>
      <c r="C367" t="s">
        <v>20</v>
      </c>
      <c r="D367" s="4">
        <v>45.460324999999997</v>
      </c>
      <c r="E367" s="5">
        <v>12.431875</v>
      </c>
      <c r="F367">
        <v>0.35</v>
      </c>
      <c r="G367" t="s">
        <v>48</v>
      </c>
      <c r="H367">
        <v>5</v>
      </c>
      <c r="I367">
        <v>247.983024147653</v>
      </c>
      <c r="J367" s="81">
        <v>2011</v>
      </c>
      <c r="K367" t="s">
        <v>30</v>
      </c>
      <c r="L367">
        <v>32</v>
      </c>
      <c r="M367">
        <v>3.4233292909999999</v>
      </c>
      <c r="N367">
        <v>2.5</v>
      </c>
      <c r="O367" t="s">
        <v>12</v>
      </c>
      <c r="P367">
        <v>89</v>
      </c>
      <c r="Q367" t="s">
        <v>13</v>
      </c>
      <c r="R367" t="s">
        <v>14</v>
      </c>
      <c r="S367" t="s">
        <v>14</v>
      </c>
      <c r="T367" s="79">
        <v>0</v>
      </c>
      <c r="U367" s="79">
        <v>5</v>
      </c>
      <c r="V367" s="79">
        <v>2.5</v>
      </c>
      <c r="W367" s="79">
        <v>5</v>
      </c>
      <c r="X367">
        <v>0.91868156199999995</v>
      </c>
      <c r="Y367" t="s">
        <v>1100</v>
      </c>
      <c r="Z367" t="s">
        <v>622</v>
      </c>
      <c r="AA367">
        <v>2</v>
      </c>
      <c r="AB367">
        <v>880</v>
      </c>
      <c r="AE367" t="s">
        <v>532</v>
      </c>
      <c r="AF367">
        <v>880</v>
      </c>
      <c r="AG367">
        <v>0.11</v>
      </c>
      <c r="AH367">
        <v>96.8</v>
      </c>
      <c r="AI367">
        <v>783.2</v>
      </c>
      <c r="AJ367">
        <v>0.11</v>
      </c>
      <c r="AK367">
        <v>96.8</v>
      </c>
      <c r="AL367">
        <v>783.2</v>
      </c>
      <c r="AM367">
        <v>372.33514086382019</v>
      </c>
      <c r="AN367">
        <v>3012.5297760800004</v>
      </c>
      <c r="AO367">
        <v>0.34205742879626433</v>
      </c>
      <c r="AP367">
        <v>2.7675555602606852</v>
      </c>
      <c r="AQ367">
        <v>0.13275189523153463</v>
      </c>
    </row>
    <row r="368" spans="1:43" x14ac:dyDescent="0.35">
      <c r="A368">
        <v>367</v>
      </c>
      <c r="B368">
        <v>26</v>
      </c>
      <c r="C368" t="s">
        <v>20</v>
      </c>
      <c r="D368" s="3">
        <v>39.143999999999998</v>
      </c>
      <c r="E368" s="1">
        <v>2.9319999999999999</v>
      </c>
      <c r="F368">
        <v>0.05</v>
      </c>
      <c r="G368" t="s">
        <v>57</v>
      </c>
      <c r="H368">
        <v>10</v>
      </c>
      <c r="I368">
        <v>271.80487230074101</v>
      </c>
      <c r="J368" s="80">
        <v>2013</v>
      </c>
      <c r="K368" t="s">
        <v>30</v>
      </c>
      <c r="L368">
        <v>63</v>
      </c>
      <c r="M368">
        <v>7.0097463050000002</v>
      </c>
      <c r="O368" t="s">
        <v>58</v>
      </c>
      <c r="P368">
        <v>72</v>
      </c>
      <c r="Q368" t="s">
        <v>13</v>
      </c>
      <c r="R368" t="s">
        <v>16</v>
      </c>
      <c r="S368" t="s">
        <v>14</v>
      </c>
      <c r="T368" s="79">
        <v>0</v>
      </c>
      <c r="U368" s="79">
        <v>3.5</v>
      </c>
      <c r="V368" s="79">
        <v>1.75</v>
      </c>
      <c r="W368" s="79">
        <v>3.5</v>
      </c>
      <c r="X368">
        <v>1.0968526569999999</v>
      </c>
      <c r="Y368" t="s">
        <v>722</v>
      </c>
      <c r="Z368" t="s">
        <v>627</v>
      </c>
      <c r="AA368">
        <v>2</v>
      </c>
      <c r="AB368">
        <v>100.78</v>
      </c>
      <c r="AC368">
        <v>55.49</v>
      </c>
      <c r="AD368" t="s">
        <v>519</v>
      </c>
      <c r="AE368" t="s">
        <v>532</v>
      </c>
      <c r="AF368">
        <v>100.78</v>
      </c>
      <c r="AG368" t="s">
        <v>671</v>
      </c>
      <c r="AH368" t="s">
        <v>1129</v>
      </c>
      <c r="AI368" t="s">
        <v>1130</v>
      </c>
      <c r="AJ368">
        <v>0.59524549999999998</v>
      </c>
      <c r="AK368">
        <v>59.988841489999999</v>
      </c>
      <c r="AL368">
        <v>40.791158510000002</v>
      </c>
      <c r="AM368">
        <v>584.03688885521967</v>
      </c>
      <c r="AN368">
        <v>397.1328786696414</v>
      </c>
      <c r="AO368">
        <v>0.6406024133268613</v>
      </c>
      <c r="AP368">
        <v>0.43559625315085476</v>
      </c>
      <c r="AQ368">
        <v>0.20269999999999999</v>
      </c>
    </row>
    <row r="369" spans="1:43" x14ac:dyDescent="0.35">
      <c r="A369">
        <v>368</v>
      </c>
      <c r="B369">
        <v>26</v>
      </c>
      <c r="C369" t="s">
        <v>20</v>
      </c>
      <c r="D369" s="3">
        <v>39.146000000000001</v>
      </c>
      <c r="E369" s="1">
        <v>2.9350000000000001</v>
      </c>
      <c r="F369">
        <v>0.04</v>
      </c>
      <c r="G369" t="s">
        <v>57</v>
      </c>
      <c r="H369">
        <v>10</v>
      </c>
      <c r="I369">
        <v>271.80487230074101</v>
      </c>
      <c r="J369" s="80">
        <v>2013</v>
      </c>
      <c r="K369" t="s">
        <v>30</v>
      </c>
      <c r="L369">
        <v>63</v>
      </c>
      <c r="M369">
        <v>7.0097463050000002</v>
      </c>
      <c r="O369" t="s">
        <v>58</v>
      </c>
      <c r="P369">
        <v>72</v>
      </c>
      <c r="Q369" t="s">
        <v>13</v>
      </c>
      <c r="R369" t="s">
        <v>16</v>
      </c>
      <c r="S369" t="s">
        <v>14</v>
      </c>
      <c r="T369" s="79">
        <v>0</v>
      </c>
      <c r="U369" s="79">
        <v>3.5</v>
      </c>
      <c r="V369" s="79">
        <v>1.75</v>
      </c>
      <c r="W369" s="79">
        <v>3.5</v>
      </c>
      <c r="X369">
        <v>0.64280850899999997</v>
      </c>
      <c r="Y369" t="s">
        <v>722</v>
      </c>
      <c r="Z369" t="s">
        <v>628</v>
      </c>
      <c r="AA369">
        <v>2</v>
      </c>
      <c r="AB369">
        <v>100</v>
      </c>
      <c r="AC369">
        <v>30</v>
      </c>
      <c r="AD369" t="s">
        <v>519</v>
      </c>
      <c r="AE369" t="s">
        <v>532</v>
      </c>
      <c r="AF369">
        <v>100</v>
      </c>
      <c r="AG369" t="s">
        <v>671</v>
      </c>
      <c r="AH369" t="s">
        <v>1129</v>
      </c>
      <c r="AI369" t="s">
        <v>1130</v>
      </c>
      <c r="AJ369">
        <v>0.59524549999999998</v>
      </c>
      <c r="AK369">
        <v>59.524549999999998</v>
      </c>
      <c r="AL369">
        <v>40.475450000000002</v>
      </c>
      <c r="AM369">
        <v>579.51665891567745</v>
      </c>
      <c r="AN369">
        <v>394.05921677876705</v>
      </c>
      <c r="AO369">
        <v>0.37251823945824819</v>
      </c>
      <c r="AP369">
        <v>0.25330461759526701</v>
      </c>
      <c r="AQ369">
        <v>0.20269999999999999</v>
      </c>
    </row>
    <row r="370" spans="1:43" x14ac:dyDescent="0.35">
      <c r="A370">
        <v>369</v>
      </c>
      <c r="B370">
        <v>26</v>
      </c>
      <c r="C370" t="s">
        <v>20</v>
      </c>
      <c r="D370" s="3">
        <v>39.15</v>
      </c>
      <c r="E370" s="1">
        <v>2.9489999999999998</v>
      </c>
      <c r="F370">
        <v>0.05</v>
      </c>
      <c r="G370" t="s">
        <v>57</v>
      </c>
      <c r="H370">
        <v>10</v>
      </c>
      <c r="I370">
        <v>271.80487230074101</v>
      </c>
      <c r="J370" s="80">
        <v>2013</v>
      </c>
      <c r="K370" t="s">
        <v>30</v>
      </c>
      <c r="L370">
        <v>63</v>
      </c>
      <c r="M370">
        <v>7.0097463050000002</v>
      </c>
      <c r="O370" t="s">
        <v>58</v>
      </c>
      <c r="P370">
        <v>72</v>
      </c>
      <c r="Q370" t="s">
        <v>13</v>
      </c>
      <c r="R370" t="s">
        <v>16</v>
      </c>
      <c r="S370" t="s">
        <v>14</v>
      </c>
      <c r="T370" s="79">
        <v>0</v>
      </c>
      <c r="U370" s="79">
        <v>3.5</v>
      </c>
      <c r="V370" s="79">
        <v>1.75</v>
      </c>
      <c r="W370" s="79">
        <v>3.5</v>
      </c>
      <c r="X370">
        <v>0.64280850899999997</v>
      </c>
      <c r="Y370" t="s">
        <v>722</v>
      </c>
      <c r="Z370" t="s">
        <v>628</v>
      </c>
      <c r="AA370">
        <v>2</v>
      </c>
      <c r="AB370">
        <v>244.01</v>
      </c>
      <c r="AC370">
        <v>33.46</v>
      </c>
      <c r="AD370" t="s">
        <v>519</v>
      </c>
      <c r="AE370" t="s">
        <v>532</v>
      </c>
      <c r="AF370">
        <v>244.01</v>
      </c>
      <c r="AG370" t="s">
        <v>671</v>
      </c>
      <c r="AH370" t="s">
        <v>1129</v>
      </c>
      <c r="AI370" t="s">
        <v>1130</v>
      </c>
      <c r="AJ370">
        <v>0.59524549999999998</v>
      </c>
      <c r="AK370">
        <v>145.245854455</v>
      </c>
      <c r="AL370">
        <v>98.764145544999991</v>
      </c>
      <c r="AM370">
        <v>1414.0785994201444</v>
      </c>
      <c r="AN370">
        <v>961.54389486186938</v>
      </c>
      <c r="AO370">
        <v>0.90898175610207121</v>
      </c>
      <c r="AP370">
        <v>0.61808859739421107</v>
      </c>
      <c r="AQ370">
        <v>0.20269999999999999</v>
      </c>
    </row>
    <row r="371" spans="1:43" x14ac:dyDescent="0.35">
      <c r="A371">
        <v>370</v>
      </c>
      <c r="B371">
        <v>26</v>
      </c>
      <c r="C371" t="s">
        <v>20</v>
      </c>
      <c r="D371" s="3">
        <v>39.15</v>
      </c>
      <c r="E371" s="1">
        <v>2.9489999999999998</v>
      </c>
      <c r="F371">
        <v>0.05</v>
      </c>
      <c r="G371" t="s">
        <v>57</v>
      </c>
      <c r="H371">
        <v>10</v>
      </c>
      <c r="I371">
        <v>271.80487230074101</v>
      </c>
      <c r="J371" s="80">
        <v>2013</v>
      </c>
      <c r="K371" t="s">
        <v>30</v>
      </c>
      <c r="L371">
        <v>63</v>
      </c>
      <c r="M371">
        <v>7.0097463050000002</v>
      </c>
      <c r="O371" t="s">
        <v>58</v>
      </c>
      <c r="P371">
        <v>72</v>
      </c>
      <c r="Q371" t="s">
        <v>13</v>
      </c>
      <c r="R371" t="s">
        <v>16</v>
      </c>
      <c r="S371" t="s">
        <v>14</v>
      </c>
      <c r="T371" s="79">
        <v>0</v>
      </c>
      <c r="U371" s="79">
        <v>3.5</v>
      </c>
      <c r="V371" s="79">
        <v>1.75</v>
      </c>
      <c r="W371" s="79">
        <v>3.5</v>
      </c>
      <c r="X371">
        <v>0.64280850899999997</v>
      </c>
      <c r="Y371" t="s">
        <v>722</v>
      </c>
      <c r="Z371" t="s">
        <v>628</v>
      </c>
      <c r="AA371">
        <v>2</v>
      </c>
      <c r="AB371">
        <v>897.35</v>
      </c>
      <c r="AC371">
        <v>103.31</v>
      </c>
      <c r="AD371" t="s">
        <v>519</v>
      </c>
      <c r="AE371" t="s">
        <v>532</v>
      </c>
      <c r="AF371">
        <v>897.35</v>
      </c>
      <c r="AG371" t="s">
        <v>671</v>
      </c>
      <c r="AH371" t="s">
        <v>1129</v>
      </c>
      <c r="AI371" t="s">
        <v>1130</v>
      </c>
      <c r="AJ371">
        <v>0.59524549999999998</v>
      </c>
      <c r="AK371">
        <v>534.14354942499995</v>
      </c>
      <c r="AL371">
        <v>363.20645057500008</v>
      </c>
      <c r="AM371">
        <v>5200.2927387798309</v>
      </c>
      <c r="AN371">
        <v>3536.0903817642666</v>
      </c>
      <c r="AO371">
        <v>3.3427924217785896</v>
      </c>
      <c r="AP371">
        <v>2.2730289859911288</v>
      </c>
      <c r="AQ371">
        <v>0.20269999999999999</v>
      </c>
    </row>
    <row r="372" spans="1:43" x14ac:dyDescent="0.35">
      <c r="A372">
        <v>371</v>
      </c>
      <c r="B372">
        <v>26</v>
      </c>
      <c r="C372" t="s">
        <v>20</v>
      </c>
      <c r="D372" s="3">
        <v>39.536999999999999</v>
      </c>
      <c r="E372" s="1">
        <v>2.3690000000000002</v>
      </c>
      <c r="F372">
        <v>0.02</v>
      </c>
      <c r="G372" t="s">
        <v>57</v>
      </c>
      <c r="H372">
        <v>10</v>
      </c>
      <c r="I372">
        <v>272.731031831574</v>
      </c>
      <c r="J372" s="80">
        <v>2013</v>
      </c>
      <c r="K372" t="s">
        <v>30</v>
      </c>
      <c r="L372">
        <v>63</v>
      </c>
      <c r="M372">
        <v>7.0097463050000002</v>
      </c>
      <c r="O372" t="s">
        <v>58</v>
      </c>
      <c r="P372">
        <v>72</v>
      </c>
      <c r="Q372" t="s">
        <v>13</v>
      </c>
      <c r="R372" t="s">
        <v>16</v>
      </c>
      <c r="S372" t="s">
        <v>14</v>
      </c>
      <c r="T372" s="79">
        <v>0</v>
      </c>
      <c r="U372" s="79">
        <v>3.5</v>
      </c>
      <c r="V372" s="79">
        <v>1.75</v>
      </c>
      <c r="W372" s="79">
        <v>3.5</v>
      </c>
      <c r="X372">
        <v>1.0968526569499999</v>
      </c>
      <c r="Y372" t="s">
        <v>722</v>
      </c>
      <c r="Z372" t="s">
        <v>627</v>
      </c>
      <c r="AA372">
        <v>2</v>
      </c>
      <c r="AB372">
        <v>122.8</v>
      </c>
      <c r="AC372">
        <v>98.18</v>
      </c>
      <c r="AD372" t="s">
        <v>519</v>
      </c>
      <c r="AE372" t="s">
        <v>532</v>
      </c>
      <c r="AF372">
        <v>122.8</v>
      </c>
      <c r="AG372" t="s">
        <v>671</v>
      </c>
      <c r="AH372" t="s">
        <v>1129</v>
      </c>
      <c r="AI372" t="s">
        <v>1130</v>
      </c>
      <c r="AJ372">
        <v>0.59524549999999998</v>
      </c>
      <c r="AK372">
        <v>73.096147399999992</v>
      </c>
      <c r="AL372">
        <v>49.703852600000005</v>
      </c>
      <c r="AM372">
        <v>711.64645714845176</v>
      </c>
      <c r="AN372">
        <v>483.90471820432595</v>
      </c>
      <c r="AO372">
        <v>0.7805713073323336</v>
      </c>
      <c r="AP372">
        <v>0.53077217587305592</v>
      </c>
      <c r="AQ372">
        <v>0.20269999999999999</v>
      </c>
    </row>
    <row r="373" spans="1:43" x14ac:dyDescent="0.35">
      <c r="A373">
        <v>372</v>
      </c>
      <c r="B373">
        <v>26</v>
      </c>
      <c r="C373" t="s">
        <v>20</v>
      </c>
      <c r="D373" s="3">
        <v>39.536999999999999</v>
      </c>
      <c r="E373" s="1">
        <v>2.3690000000000002</v>
      </c>
      <c r="F373">
        <v>0.02</v>
      </c>
      <c r="G373" t="s">
        <v>57</v>
      </c>
      <c r="H373">
        <v>10</v>
      </c>
      <c r="I373">
        <v>272.731031831574</v>
      </c>
      <c r="J373" s="80">
        <v>2013</v>
      </c>
      <c r="K373" t="s">
        <v>30</v>
      </c>
      <c r="L373">
        <v>63</v>
      </c>
      <c r="M373">
        <v>7.0097463050000002</v>
      </c>
      <c r="O373" t="s">
        <v>58</v>
      </c>
      <c r="P373">
        <v>72</v>
      </c>
      <c r="Q373" t="s">
        <v>13</v>
      </c>
      <c r="R373" t="s">
        <v>16</v>
      </c>
      <c r="S373" t="s">
        <v>14</v>
      </c>
      <c r="T373" s="79">
        <v>0</v>
      </c>
      <c r="U373" s="79">
        <v>3.5</v>
      </c>
      <c r="V373" s="79">
        <v>1.75</v>
      </c>
      <c r="W373" s="79">
        <v>3.5</v>
      </c>
      <c r="X373">
        <v>1.0968526569499999</v>
      </c>
      <c r="Y373" t="s">
        <v>722</v>
      </c>
      <c r="Z373" t="s">
        <v>627</v>
      </c>
      <c r="AA373">
        <v>2</v>
      </c>
      <c r="AB373">
        <v>163.68</v>
      </c>
      <c r="AC373">
        <v>93.02</v>
      </c>
      <c r="AD373" t="s">
        <v>519</v>
      </c>
      <c r="AE373" t="s">
        <v>532</v>
      </c>
      <c r="AF373">
        <v>163.68</v>
      </c>
      <c r="AG373" t="s">
        <v>671</v>
      </c>
      <c r="AH373" t="s">
        <v>1129</v>
      </c>
      <c r="AI373" t="s">
        <v>1130</v>
      </c>
      <c r="AJ373">
        <v>0.59524549999999998</v>
      </c>
      <c r="AK373">
        <v>97.429783439999994</v>
      </c>
      <c r="AL373">
        <v>66.250216560000013</v>
      </c>
      <c r="AM373">
        <v>948.55286731318063</v>
      </c>
      <c r="AN373">
        <v>644.996126023486</v>
      </c>
      <c r="AO373">
        <v>1.0404227327700029</v>
      </c>
      <c r="AP373">
        <v>0.70746571455131757</v>
      </c>
      <c r="AQ373">
        <v>0.20269999999999999</v>
      </c>
    </row>
    <row r="374" spans="1:43" x14ac:dyDescent="0.35">
      <c r="A374">
        <v>373</v>
      </c>
      <c r="B374">
        <v>27</v>
      </c>
      <c r="C374" t="s">
        <v>20</v>
      </c>
      <c r="D374" s="3">
        <v>37</v>
      </c>
      <c r="E374" s="1">
        <v>-8.9</v>
      </c>
      <c r="F374">
        <v>1.73</v>
      </c>
      <c r="G374" t="s">
        <v>614</v>
      </c>
      <c r="H374">
        <v>7.1</v>
      </c>
      <c r="I374">
        <v>65.384000915639405</v>
      </c>
      <c r="J374" s="80">
        <v>2013</v>
      </c>
      <c r="L374">
        <v>1</v>
      </c>
      <c r="M374">
        <v>8.7498377000000002E-2</v>
      </c>
      <c r="O374" t="s">
        <v>12</v>
      </c>
      <c r="P374">
        <v>89</v>
      </c>
      <c r="Q374" t="s">
        <v>13</v>
      </c>
      <c r="R374" t="s">
        <v>14</v>
      </c>
      <c r="S374" t="s">
        <v>14</v>
      </c>
      <c r="T374" s="79">
        <v>0</v>
      </c>
      <c r="U374" s="79">
        <v>9</v>
      </c>
      <c r="V374" s="79">
        <v>4.5</v>
      </c>
      <c r="W374" s="79">
        <v>9</v>
      </c>
      <c r="X374">
        <v>1.1009764799999999</v>
      </c>
      <c r="Y374" t="s">
        <v>714</v>
      </c>
      <c r="Z374" t="s">
        <v>629</v>
      </c>
      <c r="AA374">
        <v>1</v>
      </c>
      <c r="AB374">
        <v>0</v>
      </c>
      <c r="AE374" t="s">
        <v>524</v>
      </c>
      <c r="AF374">
        <v>0</v>
      </c>
      <c r="AG374" t="s">
        <v>671</v>
      </c>
      <c r="AH374" t="s">
        <v>1129</v>
      </c>
      <c r="AI374" t="s">
        <v>1130</v>
      </c>
      <c r="AJ374">
        <v>0.59524549999999998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0.13247287996714202</v>
      </c>
    </row>
    <row r="375" spans="1:43" x14ac:dyDescent="0.35">
      <c r="A375">
        <v>374</v>
      </c>
      <c r="B375">
        <v>27</v>
      </c>
      <c r="C375" t="s">
        <v>20</v>
      </c>
      <c r="D375" s="3">
        <v>37</v>
      </c>
      <c r="E375" s="1">
        <v>-8.9</v>
      </c>
      <c r="F375">
        <v>1.73</v>
      </c>
      <c r="G375" t="s">
        <v>614</v>
      </c>
      <c r="H375">
        <v>7.1</v>
      </c>
      <c r="I375">
        <v>65.384000915639405</v>
      </c>
      <c r="J375" s="80">
        <v>2013</v>
      </c>
      <c r="L375">
        <v>1</v>
      </c>
      <c r="M375">
        <v>8.7498377000000002E-2</v>
      </c>
      <c r="O375" t="s">
        <v>12</v>
      </c>
      <c r="P375">
        <v>89</v>
      </c>
      <c r="Q375" t="s">
        <v>13</v>
      </c>
      <c r="R375" t="s">
        <v>14</v>
      </c>
      <c r="S375" t="s">
        <v>14</v>
      </c>
      <c r="T375" s="79">
        <v>0</v>
      </c>
      <c r="U375" s="79">
        <v>10</v>
      </c>
      <c r="V375" s="79">
        <v>5</v>
      </c>
      <c r="W375" s="79">
        <v>10</v>
      </c>
      <c r="X375">
        <v>1.1009764799999999</v>
      </c>
      <c r="Y375" t="s">
        <v>714</v>
      </c>
      <c r="Z375" t="s">
        <v>629</v>
      </c>
      <c r="AA375">
        <v>1</v>
      </c>
      <c r="AB375">
        <v>0</v>
      </c>
      <c r="AE375" t="s">
        <v>524</v>
      </c>
      <c r="AF375">
        <v>0</v>
      </c>
      <c r="AG375" t="s">
        <v>671</v>
      </c>
      <c r="AH375" t="s">
        <v>1129</v>
      </c>
      <c r="AI375" t="s">
        <v>1130</v>
      </c>
      <c r="AJ375">
        <v>0.59524549999999998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0.13247287996714202</v>
      </c>
    </row>
    <row r="376" spans="1:43" x14ac:dyDescent="0.35">
      <c r="A376">
        <v>375</v>
      </c>
      <c r="B376">
        <v>27</v>
      </c>
      <c r="C376" t="s">
        <v>20</v>
      </c>
      <c r="D376" s="3">
        <v>37</v>
      </c>
      <c r="E376" s="1">
        <v>-8.9</v>
      </c>
      <c r="F376">
        <v>1.54</v>
      </c>
      <c r="G376" t="s">
        <v>614</v>
      </c>
      <c r="H376">
        <v>7.9</v>
      </c>
      <c r="I376">
        <v>65.384000915639405</v>
      </c>
      <c r="J376" s="80">
        <v>2013</v>
      </c>
      <c r="L376">
        <v>1</v>
      </c>
      <c r="M376">
        <v>8.7498377000000002E-2</v>
      </c>
      <c r="O376" t="s">
        <v>12</v>
      </c>
      <c r="P376">
        <v>89</v>
      </c>
      <c r="Q376" t="s">
        <v>13</v>
      </c>
      <c r="R376" t="s">
        <v>14</v>
      </c>
      <c r="S376" t="s">
        <v>14</v>
      </c>
      <c r="T376" s="79">
        <v>0</v>
      </c>
      <c r="U376" s="79">
        <v>10</v>
      </c>
      <c r="V376" s="79">
        <v>5</v>
      </c>
      <c r="W376" s="79">
        <v>10</v>
      </c>
      <c r="X376">
        <v>1.1009764799999999</v>
      </c>
      <c r="Y376" t="s">
        <v>714</v>
      </c>
      <c r="Z376" t="s">
        <v>629</v>
      </c>
      <c r="AA376">
        <v>1</v>
      </c>
      <c r="AB376">
        <v>6.3500000000000001E-2</v>
      </c>
      <c r="AE376" t="s">
        <v>524</v>
      </c>
      <c r="AF376">
        <v>63.5</v>
      </c>
      <c r="AG376">
        <v>0.81</v>
      </c>
      <c r="AH376">
        <v>51.435000000000002</v>
      </c>
      <c r="AI376">
        <v>12.064999999999998</v>
      </c>
      <c r="AJ376">
        <v>0.81</v>
      </c>
      <c r="AK376">
        <v>51.435000000000002</v>
      </c>
      <c r="AL376">
        <v>12.064999999999998</v>
      </c>
      <c r="AM376">
        <v>5.0567180011179786</v>
      </c>
      <c r="AN376">
        <v>1.1861437286573031</v>
      </c>
      <c r="AO376">
        <v>5.5673275852235081E-3</v>
      </c>
      <c r="AP376">
        <v>1.3059163471511926E-3</v>
      </c>
      <c r="AQ376">
        <v>0.13236674275815347</v>
      </c>
    </row>
    <row r="377" spans="1:43" x14ac:dyDescent="0.35">
      <c r="A377">
        <v>376</v>
      </c>
      <c r="B377">
        <v>27</v>
      </c>
      <c r="C377" t="s">
        <v>20</v>
      </c>
      <c r="D377" s="3">
        <v>37</v>
      </c>
      <c r="E377" s="1">
        <v>-8.9</v>
      </c>
      <c r="F377">
        <v>1.54</v>
      </c>
      <c r="G377" t="s">
        <v>614</v>
      </c>
      <c r="H377">
        <v>7.9</v>
      </c>
      <c r="I377">
        <v>65.384000915639405</v>
      </c>
      <c r="J377" s="80">
        <v>2013</v>
      </c>
      <c r="L377">
        <v>1</v>
      </c>
      <c r="M377">
        <v>8.7498377000000002E-2</v>
      </c>
      <c r="O377" t="s">
        <v>12</v>
      </c>
      <c r="P377">
        <v>89</v>
      </c>
      <c r="Q377" t="s">
        <v>13</v>
      </c>
      <c r="R377" t="s">
        <v>14</v>
      </c>
      <c r="S377" t="s">
        <v>14</v>
      </c>
      <c r="T377" s="79">
        <v>0</v>
      </c>
      <c r="U377" s="79">
        <v>10</v>
      </c>
      <c r="V377" s="79">
        <v>5</v>
      </c>
      <c r="W377" s="79">
        <v>10</v>
      </c>
      <c r="X377">
        <v>1.1009764799999999</v>
      </c>
      <c r="Y377" t="s">
        <v>714</v>
      </c>
      <c r="Z377" t="s">
        <v>629</v>
      </c>
      <c r="AA377">
        <v>1</v>
      </c>
      <c r="AB377">
        <v>0.26279999999999998</v>
      </c>
      <c r="AE377" t="s">
        <v>524</v>
      </c>
      <c r="AF377">
        <v>262.8</v>
      </c>
      <c r="AG377">
        <v>0.81</v>
      </c>
      <c r="AH377">
        <v>212.86800000000002</v>
      </c>
      <c r="AI377">
        <v>49.931999999999988</v>
      </c>
      <c r="AJ377">
        <v>0.81</v>
      </c>
      <c r="AK377">
        <v>212.86800000000002</v>
      </c>
      <c r="AL377">
        <v>49.931999999999988</v>
      </c>
      <c r="AM377">
        <v>20.92764552273708</v>
      </c>
      <c r="AN377">
        <v>4.908953888049437</v>
      </c>
      <c r="AO377">
        <v>2.3040845502310829E-2</v>
      </c>
      <c r="AP377">
        <v>5.4046427721469821E-3</v>
      </c>
      <c r="AQ377">
        <v>0.13236674275815347</v>
      </c>
    </row>
    <row r="378" spans="1:43" x14ac:dyDescent="0.35">
      <c r="A378">
        <v>377</v>
      </c>
      <c r="B378">
        <v>27</v>
      </c>
      <c r="C378" t="s">
        <v>20</v>
      </c>
      <c r="D378" s="3">
        <v>37</v>
      </c>
      <c r="E378" s="1">
        <v>-8.9</v>
      </c>
      <c r="F378">
        <v>1.54</v>
      </c>
      <c r="G378" t="s">
        <v>614</v>
      </c>
      <c r="H378">
        <v>7.9</v>
      </c>
      <c r="I378">
        <v>65.384000915639405</v>
      </c>
      <c r="J378" s="80">
        <v>2013</v>
      </c>
      <c r="L378">
        <v>1</v>
      </c>
      <c r="M378">
        <v>8.7498377000000002E-2</v>
      </c>
      <c r="O378" t="s">
        <v>12</v>
      </c>
      <c r="P378">
        <v>89</v>
      </c>
      <c r="Q378" t="s">
        <v>13</v>
      </c>
      <c r="R378" t="s">
        <v>14</v>
      </c>
      <c r="S378" t="s">
        <v>14</v>
      </c>
      <c r="T378" s="79">
        <v>0</v>
      </c>
      <c r="U378" s="79">
        <v>10</v>
      </c>
      <c r="V378" s="79">
        <v>5</v>
      </c>
      <c r="W378" s="79">
        <v>10</v>
      </c>
      <c r="X378">
        <v>1.1009764799999999</v>
      </c>
      <c r="Y378" t="s">
        <v>714</v>
      </c>
      <c r="Z378" t="s">
        <v>629</v>
      </c>
      <c r="AA378">
        <v>1</v>
      </c>
      <c r="AB378">
        <v>0.26279999999999998</v>
      </c>
      <c r="AE378" t="s">
        <v>524</v>
      </c>
      <c r="AF378">
        <v>262.8</v>
      </c>
      <c r="AG378">
        <v>0.81</v>
      </c>
      <c r="AH378">
        <v>212.86800000000002</v>
      </c>
      <c r="AI378">
        <v>49.931999999999988</v>
      </c>
      <c r="AJ378">
        <v>0.81</v>
      </c>
      <c r="AK378">
        <v>212.86800000000002</v>
      </c>
      <c r="AL378">
        <v>49.931999999999988</v>
      </c>
      <c r="AM378">
        <v>20.92764552273708</v>
      </c>
      <c r="AN378">
        <v>4.908953888049437</v>
      </c>
      <c r="AO378">
        <v>2.3040845502310829E-2</v>
      </c>
      <c r="AP378">
        <v>5.4046427721469821E-3</v>
      </c>
      <c r="AQ378">
        <v>0.13236674275815347</v>
      </c>
    </row>
    <row r="379" spans="1:43" x14ac:dyDescent="0.35">
      <c r="A379">
        <v>378</v>
      </c>
      <c r="B379">
        <v>27</v>
      </c>
      <c r="C379" t="s">
        <v>20</v>
      </c>
      <c r="D379" s="3">
        <v>37</v>
      </c>
      <c r="E379" s="1">
        <v>-8.1999999999999993</v>
      </c>
      <c r="F379">
        <v>6.28</v>
      </c>
      <c r="G379" t="s">
        <v>614</v>
      </c>
      <c r="H379">
        <v>9.6999999999999993</v>
      </c>
      <c r="I379">
        <v>51.216605725106902</v>
      </c>
      <c r="J379" s="80">
        <v>2013</v>
      </c>
      <c r="L379">
        <v>1</v>
      </c>
      <c r="M379">
        <v>8.7498377000000002E-2</v>
      </c>
      <c r="O379" t="s">
        <v>12</v>
      </c>
      <c r="P379">
        <v>89</v>
      </c>
      <c r="Q379" t="s">
        <v>13</v>
      </c>
      <c r="R379" t="s">
        <v>14</v>
      </c>
      <c r="S379" t="s">
        <v>14</v>
      </c>
      <c r="T379" s="79">
        <v>0</v>
      </c>
      <c r="U379" s="79">
        <v>5</v>
      </c>
      <c r="V379" s="79">
        <v>2.5</v>
      </c>
      <c r="W379" s="79">
        <v>5</v>
      </c>
      <c r="X379">
        <v>1.1009764799999999</v>
      </c>
      <c r="Y379" t="s">
        <v>714</v>
      </c>
      <c r="Z379" t="s">
        <v>629</v>
      </c>
      <c r="AA379">
        <v>1</v>
      </c>
      <c r="AB379">
        <v>0</v>
      </c>
      <c r="AE379" t="s">
        <v>524</v>
      </c>
      <c r="AF379">
        <v>0</v>
      </c>
      <c r="AG379" t="s">
        <v>671</v>
      </c>
      <c r="AH379" t="s">
        <v>1129</v>
      </c>
      <c r="AI379" t="s">
        <v>1130</v>
      </c>
      <c r="AJ379">
        <v>0.59524549999999998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0.13212824485097038</v>
      </c>
    </row>
    <row r="380" spans="1:43" x14ac:dyDescent="0.35">
      <c r="A380">
        <v>379</v>
      </c>
      <c r="B380">
        <v>27</v>
      </c>
      <c r="C380" t="s">
        <v>20</v>
      </c>
      <c r="D380" s="3">
        <v>37</v>
      </c>
      <c r="E380" s="1">
        <v>-8.1999999999999993</v>
      </c>
      <c r="F380">
        <v>6.28</v>
      </c>
      <c r="G380" t="s">
        <v>614</v>
      </c>
      <c r="H380">
        <v>9.6999999999999993</v>
      </c>
      <c r="I380">
        <v>51.216605725106902</v>
      </c>
      <c r="J380" s="80">
        <v>2013</v>
      </c>
      <c r="L380">
        <v>1</v>
      </c>
      <c r="M380">
        <v>8.7498377000000002E-2</v>
      </c>
      <c r="O380" t="s">
        <v>12</v>
      </c>
      <c r="P380">
        <v>89</v>
      </c>
      <c r="Q380" t="s">
        <v>13</v>
      </c>
      <c r="R380" t="s">
        <v>14</v>
      </c>
      <c r="S380" t="s">
        <v>14</v>
      </c>
      <c r="T380" s="79">
        <v>0</v>
      </c>
      <c r="U380" s="79">
        <v>6</v>
      </c>
      <c r="V380" s="79">
        <v>3</v>
      </c>
      <c r="W380" s="79">
        <v>6</v>
      </c>
      <c r="X380">
        <v>1.1009764799999999</v>
      </c>
      <c r="Y380" t="s">
        <v>714</v>
      </c>
      <c r="Z380" t="s">
        <v>629</v>
      </c>
      <c r="AA380">
        <v>1</v>
      </c>
      <c r="AB380">
        <v>0</v>
      </c>
      <c r="AE380" t="s">
        <v>524</v>
      </c>
      <c r="AF380">
        <v>0</v>
      </c>
      <c r="AG380" t="s">
        <v>671</v>
      </c>
      <c r="AH380" t="s">
        <v>1129</v>
      </c>
      <c r="AI380" t="s">
        <v>1130</v>
      </c>
      <c r="AJ380">
        <v>0.59524549999999998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0.13212824485097038</v>
      </c>
    </row>
    <row r="381" spans="1:43" x14ac:dyDescent="0.35">
      <c r="A381">
        <v>380</v>
      </c>
      <c r="B381">
        <v>27</v>
      </c>
      <c r="C381" t="s">
        <v>20</v>
      </c>
      <c r="D381" s="3">
        <v>37</v>
      </c>
      <c r="E381" s="1">
        <v>-8.1999999999999993</v>
      </c>
      <c r="F381">
        <v>6.28</v>
      </c>
      <c r="G381" t="s">
        <v>614</v>
      </c>
      <c r="H381">
        <v>9.6999999999999993</v>
      </c>
      <c r="I381">
        <v>51.216605725106902</v>
      </c>
      <c r="J381" s="80">
        <v>2013</v>
      </c>
      <c r="L381">
        <v>1</v>
      </c>
      <c r="M381">
        <v>8.7498377000000002E-2</v>
      </c>
      <c r="O381" t="s">
        <v>12</v>
      </c>
      <c r="P381">
        <v>89</v>
      </c>
      <c r="Q381" t="s">
        <v>13</v>
      </c>
      <c r="R381" t="s">
        <v>14</v>
      </c>
      <c r="S381" t="s">
        <v>14</v>
      </c>
      <c r="T381" s="79">
        <v>0</v>
      </c>
      <c r="U381" s="79">
        <v>6</v>
      </c>
      <c r="V381" s="79">
        <v>3</v>
      </c>
      <c r="W381" s="79">
        <v>6</v>
      </c>
      <c r="X381">
        <v>1.1009764799999999</v>
      </c>
      <c r="Y381" t="s">
        <v>714</v>
      </c>
      <c r="Z381" t="s">
        <v>629</v>
      </c>
      <c r="AA381">
        <v>1</v>
      </c>
      <c r="AB381">
        <v>0.11840000000000001</v>
      </c>
      <c r="AE381" t="s">
        <v>524</v>
      </c>
      <c r="AF381">
        <v>118.4</v>
      </c>
      <c r="AG381">
        <v>0.81</v>
      </c>
      <c r="AH381">
        <v>95.904000000000011</v>
      </c>
      <c r="AI381">
        <v>22.495999999999995</v>
      </c>
      <c r="AJ381">
        <v>0.81</v>
      </c>
      <c r="AK381">
        <v>95.904000000000011</v>
      </c>
      <c r="AL381">
        <v>22.495999999999995</v>
      </c>
      <c r="AM381">
        <v>9.4285891548404503</v>
      </c>
      <c r="AN381">
        <v>2.2116443696539321</v>
      </c>
      <c r="AO381">
        <v>1.0380654899062414E-2</v>
      </c>
      <c r="AP381">
        <v>2.434968433113405E-3</v>
      </c>
      <c r="AQ381">
        <v>0.13212824485097038</v>
      </c>
    </row>
    <row r="382" spans="1:43" x14ac:dyDescent="0.35">
      <c r="A382">
        <v>381</v>
      </c>
      <c r="B382">
        <v>27</v>
      </c>
      <c r="C382" t="s">
        <v>20</v>
      </c>
      <c r="D382" s="3">
        <v>36.9</v>
      </c>
      <c r="E382" s="1">
        <v>-7.8</v>
      </c>
      <c r="F382">
        <v>5.96</v>
      </c>
      <c r="G382" t="s">
        <v>614</v>
      </c>
      <c r="H382">
        <v>16.899999999999999</v>
      </c>
      <c r="I382">
        <v>75.771379981248003</v>
      </c>
      <c r="J382" s="80">
        <v>2013</v>
      </c>
      <c r="L382">
        <v>1</v>
      </c>
      <c r="M382">
        <v>8.7498377000000002E-2</v>
      </c>
      <c r="O382" t="s">
        <v>12</v>
      </c>
      <c r="P382">
        <v>89</v>
      </c>
      <c r="Q382" t="s">
        <v>13</v>
      </c>
      <c r="R382" t="s">
        <v>14</v>
      </c>
      <c r="S382" t="s">
        <v>14</v>
      </c>
      <c r="T382" s="79">
        <v>0</v>
      </c>
      <c r="U382" s="79">
        <v>5</v>
      </c>
      <c r="V382" s="79">
        <v>2.5</v>
      </c>
      <c r="W382" s="79">
        <v>5</v>
      </c>
      <c r="X382">
        <v>1.1009764799999999</v>
      </c>
      <c r="Y382" t="s">
        <v>714</v>
      </c>
      <c r="Z382" t="s">
        <v>629</v>
      </c>
      <c r="AA382">
        <v>1</v>
      </c>
      <c r="AB382">
        <v>0</v>
      </c>
      <c r="AE382" t="s">
        <v>524</v>
      </c>
      <c r="AF382">
        <v>0</v>
      </c>
      <c r="AG382" t="s">
        <v>671</v>
      </c>
      <c r="AH382" t="s">
        <v>1129</v>
      </c>
      <c r="AI382" t="s">
        <v>1130</v>
      </c>
      <c r="AJ382">
        <v>0.59524549999999998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0.13117854273291268</v>
      </c>
    </row>
    <row r="383" spans="1:43" x14ac:dyDescent="0.35">
      <c r="A383">
        <v>382</v>
      </c>
      <c r="B383">
        <v>27</v>
      </c>
      <c r="C383" t="s">
        <v>20</v>
      </c>
      <c r="D383" s="3">
        <v>36.9</v>
      </c>
      <c r="E383" s="1">
        <v>-7.8</v>
      </c>
      <c r="F383">
        <v>5.96</v>
      </c>
      <c r="G383" t="s">
        <v>614</v>
      </c>
      <c r="H383">
        <v>16.899999999999999</v>
      </c>
      <c r="I383">
        <v>75.771379981248003</v>
      </c>
      <c r="J383" s="80">
        <v>2013</v>
      </c>
      <c r="L383">
        <v>1</v>
      </c>
      <c r="M383">
        <v>8.7498377000000002E-2</v>
      </c>
      <c r="O383" t="s">
        <v>12</v>
      </c>
      <c r="P383">
        <v>89</v>
      </c>
      <c r="Q383" t="s">
        <v>13</v>
      </c>
      <c r="R383" t="s">
        <v>14</v>
      </c>
      <c r="S383" t="s">
        <v>14</v>
      </c>
      <c r="T383" s="79">
        <v>0</v>
      </c>
      <c r="U383" s="79">
        <v>5</v>
      </c>
      <c r="V383" s="79">
        <v>2.5</v>
      </c>
      <c r="W383" s="79">
        <v>5</v>
      </c>
      <c r="X383">
        <v>1.1009764799999999</v>
      </c>
      <c r="Y383" t="s">
        <v>714</v>
      </c>
      <c r="Z383" t="s">
        <v>629</v>
      </c>
      <c r="AA383">
        <v>1</v>
      </c>
      <c r="AB383">
        <v>0</v>
      </c>
      <c r="AE383" t="s">
        <v>524</v>
      </c>
      <c r="AF383">
        <v>0</v>
      </c>
      <c r="AG383" t="s">
        <v>671</v>
      </c>
      <c r="AH383" t="s">
        <v>1129</v>
      </c>
      <c r="AI383" t="s">
        <v>1130</v>
      </c>
      <c r="AJ383">
        <v>0.59524549999999998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0.13117854273291268</v>
      </c>
    </row>
    <row r="384" spans="1:43" x14ac:dyDescent="0.35">
      <c r="A384">
        <v>383</v>
      </c>
      <c r="B384">
        <v>27</v>
      </c>
      <c r="C384" t="s">
        <v>20</v>
      </c>
      <c r="D384" s="3">
        <v>36.9</v>
      </c>
      <c r="E384" s="1">
        <v>-7.8</v>
      </c>
      <c r="F384">
        <v>5.96</v>
      </c>
      <c r="G384" t="s">
        <v>614</v>
      </c>
      <c r="H384">
        <v>16.899999999999999</v>
      </c>
      <c r="I384">
        <v>75.771379981248003</v>
      </c>
      <c r="J384" s="80">
        <v>2013</v>
      </c>
      <c r="L384">
        <v>1</v>
      </c>
      <c r="M384">
        <v>8.7498377000000002E-2</v>
      </c>
      <c r="O384" t="s">
        <v>12</v>
      </c>
      <c r="P384">
        <v>89</v>
      </c>
      <c r="Q384" t="s">
        <v>13</v>
      </c>
      <c r="R384" t="s">
        <v>14</v>
      </c>
      <c r="S384" t="s">
        <v>14</v>
      </c>
      <c r="T384" s="79">
        <v>0</v>
      </c>
      <c r="U384" s="79">
        <v>5</v>
      </c>
      <c r="V384" s="79">
        <v>2.5</v>
      </c>
      <c r="W384" s="79">
        <v>5</v>
      </c>
      <c r="X384">
        <v>1.1009764799999999</v>
      </c>
      <c r="Y384" t="s">
        <v>714</v>
      </c>
      <c r="Z384" t="s">
        <v>629</v>
      </c>
      <c r="AA384">
        <v>1</v>
      </c>
      <c r="AB384">
        <v>0</v>
      </c>
      <c r="AE384" t="s">
        <v>524</v>
      </c>
      <c r="AF384">
        <v>0</v>
      </c>
      <c r="AG384" t="s">
        <v>671</v>
      </c>
      <c r="AH384" t="s">
        <v>1129</v>
      </c>
      <c r="AI384" t="s">
        <v>1130</v>
      </c>
      <c r="AJ384">
        <v>0.59524549999999998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0.13117854273291268</v>
      </c>
    </row>
    <row r="385" spans="1:43" x14ac:dyDescent="0.35">
      <c r="A385">
        <v>384</v>
      </c>
      <c r="B385">
        <v>27</v>
      </c>
      <c r="C385" t="s">
        <v>20</v>
      </c>
      <c r="D385" s="3">
        <v>37</v>
      </c>
      <c r="E385" s="1">
        <v>-8.1</v>
      </c>
      <c r="F385">
        <v>3.89</v>
      </c>
      <c r="G385" t="s">
        <v>614</v>
      </c>
      <c r="H385">
        <v>17</v>
      </c>
      <c r="I385">
        <v>51.4816231522462</v>
      </c>
      <c r="J385" s="80">
        <v>2013</v>
      </c>
      <c r="L385">
        <v>1</v>
      </c>
      <c r="M385">
        <v>8.7498377000000002E-2</v>
      </c>
      <c r="O385" t="s">
        <v>12</v>
      </c>
      <c r="P385">
        <v>89</v>
      </c>
      <c r="Q385" t="s">
        <v>13</v>
      </c>
      <c r="R385" t="s">
        <v>14</v>
      </c>
      <c r="S385" t="s">
        <v>14</v>
      </c>
      <c r="T385" s="79">
        <v>0</v>
      </c>
      <c r="U385" s="79">
        <v>5</v>
      </c>
      <c r="V385" s="79">
        <v>2.5</v>
      </c>
      <c r="W385" s="79">
        <v>5</v>
      </c>
      <c r="X385">
        <v>1.1009764799999999</v>
      </c>
      <c r="Y385" t="s">
        <v>714</v>
      </c>
      <c r="Z385" t="s">
        <v>629</v>
      </c>
      <c r="AA385">
        <v>1</v>
      </c>
      <c r="AB385">
        <v>0</v>
      </c>
      <c r="AE385" t="s">
        <v>524</v>
      </c>
      <c r="AF385">
        <v>0</v>
      </c>
      <c r="AG385" t="s">
        <v>671</v>
      </c>
      <c r="AH385" t="s">
        <v>1129</v>
      </c>
      <c r="AI385" t="s">
        <v>1130</v>
      </c>
      <c r="AJ385">
        <v>0.59524549999999998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0.13116540060225193</v>
      </c>
    </row>
    <row r="386" spans="1:43" x14ac:dyDescent="0.35">
      <c r="A386">
        <v>385</v>
      </c>
      <c r="B386">
        <v>27</v>
      </c>
      <c r="C386" t="s">
        <v>20</v>
      </c>
      <c r="D386" s="3">
        <v>37</v>
      </c>
      <c r="E386" s="1">
        <v>-8.1</v>
      </c>
      <c r="F386">
        <v>3.89</v>
      </c>
      <c r="G386" t="s">
        <v>614</v>
      </c>
      <c r="H386">
        <v>17</v>
      </c>
      <c r="I386">
        <v>51.4816231522462</v>
      </c>
      <c r="J386" s="80">
        <v>2013</v>
      </c>
      <c r="L386">
        <v>1</v>
      </c>
      <c r="M386">
        <v>8.7498377000000002E-2</v>
      </c>
      <c r="O386" t="s">
        <v>12</v>
      </c>
      <c r="P386">
        <v>89</v>
      </c>
      <c r="Q386" t="s">
        <v>13</v>
      </c>
      <c r="R386" t="s">
        <v>14</v>
      </c>
      <c r="S386" t="s">
        <v>14</v>
      </c>
      <c r="T386" s="79">
        <v>0</v>
      </c>
      <c r="U386" s="79">
        <v>5</v>
      </c>
      <c r="V386" s="79">
        <v>2.5</v>
      </c>
      <c r="W386" s="79">
        <v>5</v>
      </c>
      <c r="X386">
        <v>1.1009764799999999</v>
      </c>
      <c r="Y386" t="s">
        <v>714</v>
      </c>
      <c r="Z386" t="s">
        <v>629</v>
      </c>
      <c r="AA386">
        <v>1</v>
      </c>
      <c r="AB386">
        <v>0</v>
      </c>
      <c r="AE386" t="s">
        <v>524</v>
      </c>
      <c r="AF386">
        <v>0</v>
      </c>
      <c r="AG386" t="s">
        <v>671</v>
      </c>
      <c r="AH386" t="s">
        <v>1129</v>
      </c>
      <c r="AI386" t="s">
        <v>1130</v>
      </c>
      <c r="AJ386">
        <v>0.59524549999999998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0.13116540060225193</v>
      </c>
    </row>
    <row r="387" spans="1:43" x14ac:dyDescent="0.35">
      <c r="A387">
        <v>386</v>
      </c>
      <c r="B387">
        <v>27</v>
      </c>
      <c r="C387" t="s">
        <v>20</v>
      </c>
      <c r="D387" s="3">
        <v>37</v>
      </c>
      <c r="E387" s="1">
        <v>-8.1</v>
      </c>
      <c r="F387">
        <v>3.89</v>
      </c>
      <c r="G387" t="s">
        <v>614</v>
      </c>
      <c r="H387">
        <v>17</v>
      </c>
      <c r="I387">
        <v>51.4816231522462</v>
      </c>
      <c r="J387" s="80">
        <v>2013</v>
      </c>
      <c r="L387">
        <v>1</v>
      </c>
      <c r="M387">
        <v>8.7498377000000002E-2</v>
      </c>
      <c r="O387" t="s">
        <v>12</v>
      </c>
      <c r="P387">
        <v>89</v>
      </c>
      <c r="Q387" t="s">
        <v>13</v>
      </c>
      <c r="R387" t="s">
        <v>14</v>
      </c>
      <c r="S387" t="s">
        <v>14</v>
      </c>
      <c r="T387" s="79">
        <v>0</v>
      </c>
      <c r="U387" s="79">
        <v>5</v>
      </c>
      <c r="V387" s="79">
        <v>2.5</v>
      </c>
      <c r="W387" s="79">
        <v>5</v>
      </c>
      <c r="X387">
        <v>1.1009764799999999</v>
      </c>
      <c r="Y387" t="s">
        <v>714</v>
      </c>
      <c r="Z387" t="s">
        <v>629</v>
      </c>
      <c r="AA387">
        <v>1</v>
      </c>
      <c r="AB387">
        <v>0</v>
      </c>
      <c r="AE387" t="s">
        <v>524</v>
      </c>
      <c r="AF387">
        <v>0</v>
      </c>
      <c r="AG387" t="s">
        <v>671</v>
      </c>
      <c r="AH387" t="s">
        <v>1129</v>
      </c>
      <c r="AI387" t="s">
        <v>1130</v>
      </c>
      <c r="AJ387">
        <v>0.59524549999999998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0.13116540060225193</v>
      </c>
    </row>
    <row r="388" spans="1:43" x14ac:dyDescent="0.35">
      <c r="A388">
        <v>387</v>
      </c>
      <c r="B388">
        <v>27</v>
      </c>
      <c r="C388" t="s">
        <v>20</v>
      </c>
      <c r="D388" s="3">
        <v>36.9</v>
      </c>
      <c r="E388" s="1">
        <v>-8.9</v>
      </c>
      <c r="F388">
        <v>7</v>
      </c>
      <c r="G388" t="s">
        <v>614</v>
      </c>
      <c r="H388">
        <v>18.7</v>
      </c>
      <c r="I388">
        <v>71.4516756144168</v>
      </c>
      <c r="J388" s="80">
        <v>2013</v>
      </c>
      <c r="L388">
        <v>1</v>
      </c>
      <c r="M388">
        <v>8.7498377000000002E-2</v>
      </c>
      <c r="O388" t="s">
        <v>12</v>
      </c>
      <c r="P388">
        <v>89</v>
      </c>
      <c r="Q388" t="s">
        <v>13</v>
      </c>
      <c r="R388" t="s">
        <v>14</v>
      </c>
      <c r="S388" t="s">
        <v>14</v>
      </c>
      <c r="T388" s="79">
        <v>0</v>
      </c>
      <c r="U388" s="79">
        <v>10</v>
      </c>
      <c r="V388" s="79">
        <v>5</v>
      </c>
      <c r="W388" s="79">
        <v>10</v>
      </c>
      <c r="X388">
        <v>1.1009764799999999</v>
      </c>
      <c r="Y388" t="s">
        <v>714</v>
      </c>
      <c r="Z388" t="s">
        <v>629</v>
      </c>
      <c r="AA388">
        <v>1</v>
      </c>
      <c r="AB388">
        <v>0</v>
      </c>
      <c r="AE388" t="s">
        <v>524</v>
      </c>
      <c r="AF388">
        <v>0</v>
      </c>
      <c r="AG388" t="s">
        <v>671</v>
      </c>
      <c r="AH388" t="s">
        <v>1129</v>
      </c>
      <c r="AI388" t="s">
        <v>1130</v>
      </c>
      <c r="AJ388">
        <v>0.59524549999999998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0.13094218572013733</v>
      </c>
    </row>
    <row r="389" spans="1:43" x14ac:dyDescent="0.35">
      <c r="A389">
        <v>388</v>
      </c>
      <c r="B389">
        <v>27</v>
      </c>
      <c r="C389" t="s">
        <v>20</v>
      </c>
      <c r="D389" s="3">
        <v>36.9</v>
      </c>
      <c r="E389" s="1">
        <v>-8.9</v>
      </c>
      <c r="F389">
        <v>7</v>
      </c>
      <c r="G389" t="s">
        <v>614</v>
      </c>
      <c r="H389">
        <v>18.7</v>
      </c>
      <c r="I389">
        <v>71.4516756144168</v>
      </c>
      <c r="J389" s="80">
        <v>2013</v>
      </c>
      <c r="L389">
        <v>1</v>
      </c>
      <c r="M389">
        <v>8.7498377000000002E-2</v>
      </c>
      <c r="O389" t="s">
        <v>12</v>
      </c>
      <c r="P389">
        <v>89</v>
      </c>
      <c r="Q389" t="s">
        <v>13</v>
      </c>
      <c r="R389" t="s">
        <v>14</v>
      </c>
      <c r="S389" t="s">
        <v>14</v>
      </c>
      <c r="T389" s="79">
        <v>0</v>
      </c>
      <c r="U389" s="79">
        <v>10</v>
      </c>
      <c r="V389" s="79">
        <v>5</v>
      </c>
      <c r="W389" s="79">
        <v>10</v>
      </c>
      <c r="X389">
        <v>1.1009764799999999</v>
      </c>
      <c r="Y389" t="s">
        <v>714</v>
      </c>
      <c r="Z389" t="s">
        <v>629</v>
      </c>
      <c r="AA389">
        <v>1</v>
      </c>
      <c r="AB389">
        <v>1.52E-2</v>
      </c>
      <c r="AE389" t="s">
        <v>524</v>
      </c>
      <c r="AF389">
        <v>15.2</v>
      </c>
      <c r="AG389">
        <v>0.81</v>
      </c>
      <c r="AH389">
        <v>12.311999999999999</v>
      </c>
      <c r="AI389">
        <v>2.8879999999999999</v>
      </c>
      <c r="AJ389">
        <v>0.81</v>
      </c>
      <c r="AK389">
        <v>12.311999999999999</v>
      </c>
      <c r="AL389">
        <v>2.8879999999999999</v>
      </c>
      <c r="AM389">
        <v>1.2104269860943822</v>
      </c>
      <c r="AN389">
        <v>0.28392731772584268</v>
      </c>
      <c r="AO389">
        <v>1.3326516424472016E-3</v>
      </c>
      <c r="AP389">
        <v>3.1259729884563982E-4</v>
      </c>
      <c r="AQ389">
        <v>0.13094218572013733</v>
      </c>
    </row>
    <row r="390" spans="1:43" x14ac:dyDescent="0.35">
      <c r="A390">
        <v>389</v>
      </c>
      <c r="B390">
        <v>27</v>
      </c>
      <c r="C390" t="s">
        <v>20</v>
      </c>
      <c r="D390" s="3">
        <v>36.9</v>
      </c>
      <c r="E390" s="1">
        <v>-8.9</v>
      </c>
      <c r="F390">
        <v>7</v>
      </c>
      <c r="G390" t="s">
        <v>614</v>
      </c>
      <c r="H390">
        <v>18.7</v>
      </c>
      <c r="I390">
        <v>71.4516756144168</v>
      </c>
      <c r="J390" s="80">
        <v>2013</v>
      </c>
      <c r="L390">
        <v>1</v>
      </c>
      <c r="M390">
        <v>8.7498377000000002E-2</v>
      </c>
      <c r="O390" t="s">
        <v>12</v>
      </c>
      <c r="P390">
        <v>89</v>
      </c>
      <c r="Q390" t="s">
        <v>13</v>
      </c>
      <c r="R390" t="s">
        <v>14</v>
      </c>
      <c r="S390" t="s">
        <v>14</v>
      </c>
      <c r="T390" s="79">
        <v>0</v>
      </c>
      <c r="U390" s="79">
        <v>10</v>
      </c>
      <c r="V390" s="79">
        <v>5</v>
      </c>
      <c r="W390" s="79">
        <v>10</v>
      </c>
      <c r="X390">
        <v>1.1009764799999999</v>
      </c>
      <c r="Y390" t="s">
        <v>714</v>
      </c>
      <c r="Z390" t="s">
        <v>629</v>
      </c>
      <c r="AA390">
        <v>1</v>
      </c>
      <c r="AB390">
        <v>2.0500000000000001E-2</v>
      </c>
      <c r="AE390" t="s">
        <v>524</v>
      </c>
      <c r="AF390">
        <v>20.5</v>
      </c>
      <c r="AG390">
        <v>0.81</v>
      </c>
      <c r="AH390">
        <v>16.605</v>
      </c>
      <c r="AI390">
        <v>3.8949999999999996</v>
      </c>
      <c r="AJ390">
        <v>0.81</v>
      </c>
      <c r="AK390">
        <v>16.605</v>
      </c>
      <c r="AL390">
        <v>3.8949999999999996</v>
      </c>
      <c r="AM390">
        <v>1.6324837641404497</v>
      </c>
      <c r="AN390">
        <v>0.38292829035393255</v>
      </c>
      <c r="AO390">
        <v>1.7973262283005025E-3</v>
      </c>
      <c r="AP390">
        <v>4.2159504120629058E-4</v>
      </c>
      <c r="AQ390">
        <v>0.13094218572013733</v>
      </c>
    </row>
    <row r="391" spans="1:43" x14ac:dyDescent="0.35">
      <c r="A391">
        <v>390</v>
      </c>
      <c r="B391">
        <v>27</v>
      </c>
      <c r="C391" t="s">
        <v>20</v>
      </c>
      <c r="D391" s="3">
        <v>37.1</v>
      </c>
      <c r="E391" s="1">
        <v>-8.6</v>
      </c>
      <c r="F391">
        <v>1.57</v>
      </c>
      <c r="G391" t="s">
        <v>614</v>
      </c>
      <c r="H391">
        <v>19.399999999999999</v>
      </c>
      <c r="I391">
        <v>53.149641331671098</v>
      </c>
      <c r="J391" s="80">
        <v>2013</v>
      </c>
      <c r="L391">
        <v>1</v>
      </c>
      <c r="M391">
        <v>8.7498377000000002E-2</v>
      </c>
      <c r="O391" t="s">
        <v>12</v>
      </c>
      <c r="P391">
        <v>89</v>
      </c>
      <c r="Q391" t="s">
        <v>13</v>
      </c>
      <c r="R391" t="s">
        <v>14</v>
      </c>
      <c r="S391" t="s">
        <v>14</v>
      </c>
      <c r="T391" s="79">
        <v>0</v>
      </c>
      <c r="U391" s="79">
        <v>6</v>
      </c>
      <c r="V391" s="79">
        <v>3</v>
      </c>
      <c r="W391" s="79">
        <v>6</v>
      </c>
      <c r="X391">
        <v>1.1009764799999999</v>
      </c>
      <c r="Y391" t="s">
        <v>714</v>
      </c>
      <c r="Z391" t="s">
        <v>629</v>
      </c>
      <c r="AA391">
        <v>1</v>
      </c>
      <c r="AB391">
        <v>0</v>
      </c>
      <c r="AE391" t="s">
        <v>524</v>
      </c>
      <c r="AF391">
        <v>0</v>
      </c>
      <c r="AG391" t="s">
        <v>671</v>
      </c>
      <c r="AH391" t="s">
        <v>1129</v>
      </c>
      <c r="AI391" t="s">
        <v>1130</v>
      </c>
      <c r="AJ391">
        <v>0.59524549999999998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0.13085038415673086</v>
      </c>
    </row>
    <row r="392" spans="1:43" x14ac:dyDescent="0.35">
      <c r="A392">
        <v>391</v>
      </c>
      <c r="B392">
        <v>27</v>
      </c>
      <c r="C392" t="s">
        <v>20</v>
      </c>
      <c r="D392" s="3">
        <v>37.1</v>
      </c>
      <c r="E392" s="1">
        <v>-8.6</v>
      </c>
      <c r="F392">
        <v>1.57</v>
      </c>
      <c r="G392" t="s">
        <v>614</v>
      </c>
      <c r="H392">
        <v>19.399999999999999</v>
      </c>
      <c r="I392">
        <v>53.149641331671098</v>
      </c>
      <c r="J392" s="80">
        <v>2013</v>
      </c>
      <c r="L392">
        <v>1</v>
      </c>
      <c r="M392">
        <v>8.7498377000000002E-2</v>
      </c>
      <c r="O392" t="s">
        <v>12</v>
      </c>
      <c r="P392">
        <v>89</v>
      </c>
      <c r="Q392" t="s">
        <v>13</v>
      </c>
      <c r="R392" t="s">
        <v>14</v>
      </c>
      <c r="S392" t="s">
        <v>14</v>
      </c>
      <c r="T392" s="79">
        <v>0</v>
      </c>
      <c r="U392" s="79">
        <v>6</v>
      </c>
      <c r="V392" s="79">
        <v>3</v>
      </c>
      <c r="W392" s="79">
        <v>6</v>
      </c>
      <c r="X392">
        <v>1.1009764799999999</v>
      </c>
      <c r="Y392" t="s">
        <v>714</v>
      </c>
      <c r="Z392" t="s">
        <v>629</v>
      </c>
      <c r="AA392">
        <v>1</v>
      </c>
      <c r="AB392">
        <v>5.4999999999999997E-3</v>
      </c>
      <c r="AE392" t="s">
        <v>524</v>
      </c>
      <c r="AF392">
        <v>5.5</v>
      </c>
      <c r="AG392">
        <v>0.81</v>
      </c>
      <c r="AH392">
        <v>4.4550000000000001</v>
      </c>
      <c r="AI392">
        <v>1.0449999999999999</v>
      </c>
      <c r="AJ392">
        <v>0.81</v>
      </c>
      <c r="AK392">
        <v>4.4550000000000001</v>
      </c>
      <c r="AL392">
        <v>1.0449999999999999</v>
      </c>
      <c r="AM392">
        <v>0.43798344891573032</v>
      </c>
      <c r="AN392">
        <v>0.10273685838764043</v>
      </c>
      <c r="AO392">
        <v>4.8220947588550054E-4</v>
      </c>
      <c r="AP392">
        <v>1.1311086471388282E-4</v>
      </c>
      <c r="AQ392">
        <v>0.13085038415673086</v>
      </c>
    </row>
    <row r="393" spans="1:43" x14ac:dyDescent="0.35">
      <c r="A393">
        <v>392</v>
      </c>
      <c r="B393">
        <v>27</v>
      </c>
      <c r="C393" t="s">
        <v>20</v>
      </c>
      <c r="D393" s="3">
        <v>37</v>
      </c>
      <c r="E393" s="1">
        <v>-9</v>
      </c>
      <c r="F393">
        <v>1.48</v>
      </c>
      <c r="G393" t="s">
        <v>614</v>
      </c>
      <c r="H393">
        <v>22</v>
      </c>
      <c r="I393">
        <v>60.462315731424603</v>
      </c>
      <c r="J393" s="80">
        <v>2013</v>
      </c>
      <c r="L393">
        <v>1</v>
      </c>
      <c r="M393">
        <v>8.7498377000000002E-2</v>
      </c>
      <c r="O393" t="s">
        <v>12</v>
      </c>
      <c r="P393">
        <v>89</v>
      </c>
      <c r="Q393" t="s">
        <v>13</v>
      </c>
      <c r="R393" t="s">
        <v>14</v>
      </c>
      <c r="S393" t="s">
        <v>14</v>
      </c>
      <c r="T393" s="79">
        <v>0</v>
      </c>
      <c r="U393" s="79">
        <v>10</v>
      </c>
      <c r="V393" s="79">
        <v>5</v>
      </c>
      <c r="W393" s="79">
        <v>10</v>
      </c>
      <c r="X393">
        <v>1.173715329</v>
      </c>
      <c r="Y393" t="s">
        <v>714</v>
      </c>
      <c r="Z393" t="s">
        <v>629</v>
      </c>
      <c r="AA393">
        <v>1</v>
      </c>
      <c r="AB393">
        <v>0</v>
      </c>
      <c r="AE393" t="s">
        <v>524</v>
      </c>
      <c r="AF393">
        <v>0</v>
      </c>
      <c r="AG393" t="s">
        <v>671</v>
      </c>
      <c r="AH393" t="s">
        <v>1129</v>
      </c>
      <c r="AI393" t="s">
        <v>1130</v>
      </c>
      <c r="AJ393">
        <v>0.59524549999999998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0.13050997004815151</v>
      </c>
    </row>
    <row r="394" spans="1:43" x14ac:dyDescent="0.35">
      <c r="A394">
        <v>393</v>
      </c>
      <c r="B394">
        <v>27</v>
      </c>
      <c r="C394" t="s">
        <v>20</v>
      </c>
      <c r="D394" s="3">
        <v>37</v>
      </c>
      <c r="E394" s="1">
        <v>-9</v>
      </c>
      <c r="F394">
        <v>1.48</v>
      </c>
      <c r="G394" t="s">
        <v>614</v>
      </c>
      <c r="H394">
        <v>22</v>
      </c>
      <c r="I394">
        <v>60.462315731424603</v>
      </c>
      <c r="J394" s="80">
        <v>2013</v>
      </c>
      <c r="L394">
        <v>1</v>
      </c>
      <c r="M394">
        <v>8.7498377000000002E-2</v>
      </c>
      <c r="O394" t="s">
        <v>12</v>
      </c>
      <c r="P394">
        <v>89</v>
      </c>
      <c r="Q394" t="s">
        <v>13</v>
      </c>
      <c r="R394" t="s">
        <v>14</v>
      </c>
      <c r="S394" t="s">
        <v>14</v>
      </c>
      <c r="T394" s="79">
        <v>0</v>
      </c>
      <c r="U394" s="79">
        <v>10</v>
      </c>
      <c r="V394" s="79">
        <v>5</v>
      </c>
      <c r="W394" s="79">
        <v>10</v>
      </c>
      <c r="X394">
        <v>1.173715329</v>
      </c>
      <c r="Y394" t="s">
        <v>714</v>
      </c>
      <c r="Z394" t="s">
        <v>629</v>
      </c>
      <c r="AA394">
        <v>1</v>
      </c>
      <c r="AB394">
        <v>0</v>
      </c>
      <c r="AE394" t="s">
        <v>524</v>
      </c>
      <c r="AF394">
        <v>0</v>
      </c>
      <c r="AG394" t="s">
        <v>671</v>
      </c>
      <c r="AH394" t="s">
        <v>1129</v>
      </c>
      <c r="AI394" t="s">
        <v>1130</v>
      </c>
      <c r="AJ394">
        <v>0.59524549999999998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0.13050997004815151</v>
      </c>
    </row>
    <row r="395" spans="1:43" x14ac:dyDescent="0.35">
      <c r="A395">
        <v>394</v>
      </c>
      <c r="B395">
        <v>27</v>
      </c>
      <c r="C395" t="s">
        <v>20</v>
      </c>
      <c r="D395" s="3">
        <v>37</v>
      </c>
      <c r="E395" s="1">
        <v>-9</v>
      </c>
      <c r="F395">
        <v>1.48</v>
      </c>
      <c r="G395" t="s">
        <v>614</v>
      </c>
      <c r="H395">
        <v>22</v>
      </c>
      <c r="I395">
        <v>60.462315731424603</v>
      </c>
      <c r="J395" s="80">
        <v>2013</v>
      </c>
      <c r="L395">
        <v>1</v>
      </c>
      <c r="M395">
        <v>8.7498377000000002E-2</v>
      </c>
      <c r="O395" t="s">
        <v>12</v>
      </c>
      <c r="P395">
        <v>89</v>
      </c>
      <c r="Q395" t="s">
        <v>13</v>
      </c>
      <c r="R395" t="s">
        <v>14</v>
      </c>
      <c r="S395" t="s">
        <v>14</v>
      </c>
      <c r="T395" s="79">
        <v>0</v>
      </c>
      <c r="U395" s="79">
        <v>8</v>
      </c>
      <c r="V395" s="79">
        <v>4</v>
      </c>
      <c r="W395" s="79">
        <v>8</v>
      </c>
      <c r="X395">
        <v>1.173715329</v>
      </c>
      <c r="Y395" t="s">
        <v>714</v>
      </c>
      <c r="Z395" t="s">
        <v>629</v>
      </c>
      <c r="AA395">
        <v>1</v>
      </c>
      <c r="AB395">
        <v>2.7199999999999998E-2</v>
      </c>
      <c r="AE395" t="s">
        <v>524</v>
      </c>
      <c r="AF395">
        <v>27.2</v>
      </c>
      <c r="AG395">
        <v>0.81</v>
      </c>
      <c r="AH395">
        <v>22.032</v>
      </c>
      <c r="AI395">
        <v>5.1679999999999993</v>
      </c>
      <c r="AJ395">
        <v>0.81</v>
      </c>
      <c r="AK395">
        <v>22.032</v>
      </c>
      <c r="AL395">
        <v>5.1679999999999993</v>
      </c>
      <c r="AM395">
        <v>2.1660272382741574</v>
      </c>
      <c r="AN395">
        <v>0.50808046329887635</v>
      </c>
      <c r="AO395">
        <v>2.5422993725939141E-3</v>
      </c>
      <c r="AP395">
        <v>5.96341828139313E-4</v>
      </c>
      <c r="AQ395">
        <v>0.13050997004815151</v>
      </c>
    </row>
    <row r="396" spans="1:43" x14ac:dyDescent="0.35">
      <c r="A396">
        <v>395</v>
      </c>
      <c r="B396">
        <v>27</v>
      </c>
      <c r="C396" t="s">
        <v>20</v>
      </c>
      <c r="D396" s="3">
        <v>37.1</v>
      </c>
      <c r="E396" s="1">
        <v>-7.5</v>
      </c>
      <c r="F396">
        <v>4.4000000000000004</v>
      </c>
      <c r="G396" t="s">
        <v>614</v>
      </c>
      <c r="H396">
        <v>27.4</v>
      </c>
      <c r="I396">
        <v>62.3479759173335</v>
      </c>
      <c r="J396" s="80">
        <v>2013</v>
      </c>
      <c r="L396">
        <v>1</v>
      </c>
      <c r="M396">
        <v>8.7498377000000002E-2</v>
      </c>
      <c r="O396" t="s">
        <v>12</v>
      </c>
      <c r="P396">
        <v>89</v>
      </c>
      <c r="Q396" t="s">
        <v>13</v>
      </c>
      <c r="R396" t="s">
        <v>14</v>
      </c>
      <c r="S396" t="s">
        <v>14</v>
      </c>
      <c r="T396" s="79">
        <v>0</v>
      </c>
      <c r="U396" s="79">
        <v>9</v>
      </c>
      <c r="V396" s="79">
        <v>4.5</v>
      </c>
      <c r="W396" s="79">
        <v>9</v>
      </c>
      <c r="X396">
        <v>1.356589059</v>
      </c>
      <c r="Y396" t="s">
        <v>1103</v>
      </c>
      <c r="Z396" t="s">
        <v>622</v>
      </c>
      <c r="AA396">
        <v>1</v>
      </c>
      <c r="AB396">
        <v>1.7899999999999999E-2</v>
      </c>
      <c r="AE396" t="s">
        <v>524</v>
      </c>
      <c r="AF396">
        <v>17.899999999999999</v>
      </c>
      <c r="AG396">
        <v>0.81</v>
      </c>
      <c r="AH396">
        <v>14.499000000000001</v>
      </c>
      <c r="AI396">
        <v>3.400999999999998</v>
      </c>
      <c r="AJ396">
        <v>0.81</v>
      </c>
      <c r="AK396">
        <v>14.499000000000001</v>
      </c>
      <c r="AL396">
        <v>3.400999999999998</v>
      </c>
      <c r="AM396">
        <v>1.4254370428348315</v>
      </c>
      <c r="AN396">
        <v>0.33436177547977508</v>
      </c>
      <c r="AO396">
        <v>1.9337322966030469E-3</v>
      </c>
      <c r="AP396">
        <v>4.535915263636774E-4</v>
      </c>
      <c r="AQ396">
        <v>0.12980578323184611</v>
      </c>
    </row>
    <row r="397" spans="1:43" x14ac:dyDescent="0.35">
      <c r="A397">
        <v>396</v>
      </c>
      <c r="B397">
        <v>28</v>
      </c>
      <c r="C397" t="s">
        <v>9</v>
      </c>
      <c r="D397" s="3">
        <v>8.0860000000000003</v>
      </c>
      <c r="E397" s="1">
        <v>77.552999999999997</v>
      </c>
      <c r="F397">
        <v>0</v>
      </c>
      <c r="G397" t="s">
        <v>10</v>
      </c>
      <c r="H397">
        <v>0</v>
      </c>
      <c r="I397">
        <v>779.28318812606699</v>
      </c>
      <c r="J397" s="80">
        <v>2017</v>
      </c>
      <c r="K397" t="s">
        <v>11</v>
      </c>
      <c r="L397">
        <v>300</v>
      </c>
      <c r="M397">
        <v>36.542166029999997</v>
      </c>
      <c r="N397">
        <v>4.75</v>
      </c>
      <c r="O397" t="s">
        <v>12</v>
      </c>
      <c r="P397">
        <v>89</v>
      </c>
      <c r="Q397" t="s">
        <v>13</v>
      </c>
      <c r="R397" t="s">
        <v>14</v>
      </c>
      <c r="S397" t="s">
        <v>14</v>
      </c>
      <c r="T397" s="79">
        <v>0</v>
      </c>
      <c r="U397" s="79">
        <v>5</v>
      </c>
      <c r="V397" s="79">
        <v>2.5</v>
      </c>
      <c r="W397" s="79">
        <v>5</v>
      </c>
      <c r="X397">
        <v>1.8866792160000001</v>
      </c>
      <c r="Y397" t="s">
        <v>1109</v>
      </c>
      <c r="Z397" t="s">
        <v>622</v>
      </c>
      <c r="AA397">
        <v>1</v>
      </c>
      <c r="AB397">
        <v>7.85</v>
      </c>
      <c r="AE397" t="s">
        <v>521</v>
      </c>
      <c r="AF397">
        <v>8.3214994191148153E-2</v>
      </c>
      <c r="AG397">
        <v>0.255</v>
      </c>
      <c r="AH397">
        <v>2.121982351874278E-2</v>
      </c>
      <c r="AI397">
        <v>6.199517067240537E-2</v>
      </c>
      <c r="AJ397">
        <v>0.255</v>
      </c>
      <c r="AK397">
        <v>2.121982351874278E-2</v>
      </c>
      <c r="AL397">
        <v>6.199517067240537E-2</v>
      </c>
      <c r="AM397">
        <v>0.87125653275190706</v>
      </c>
      <c r="AN397">
        <v>2.5454357525496891</v>
      </c>
      <c r="AO397">
        <v>1.6437815921472466E-3</v>
      </c>
      <c r="AP397">
        <v>4.8024207299988183E-3</v>
      </c>
      <c r="AQ397">
        <v>0.13341858489683281</v>
      </c>
    </row>
    <row r="398" spans="1:43" x14ac:dyDescent="0.35">
      <c r="A398">
        <v>397</v>
      </c>
      <c r="B398">
        <v>28</v>
      </c>
      <c r="C398" t="s">
        <v>9</v>
      </c>
      <c r="D398" s="3">
        <v>8.1667000000000005</v>
      </c>
      <c r="E398" s="1">
        <v>77.733333299999998</v>
      </c>
      <c r="F398">
        <v>0</v>
      </c>
      <c r="G398" t="s">
        <v>10</v>
      </c>
      <c r="H398">
        <v>0</v>
      </c>
      <c r="I398">
        <v>711.68543837782499</v>
      </c>
      <c r="J398" s="80">
        <v>2017</v>
      </c>
      <c r="K398" t="s">
        <v>11</v>
      </c>
      <c r="L398">
        <v>300</v>
      </c>
      <c r="M398">
        <v>36.542166029999997</v>
      </c>
      <c r="N398">
        <v>4.75</v>
      </c>
      <c r="O398" t="s">
        <v>12</v>
      </c>
      <c r="P398">
        <v>89</v>
      </c>
      <c r="Q398" t="s">
        <v>13</v>
      </c>
      <c r="R398" t="s">
        <v>14</v>
      </c>
      <c r="S398" t="s">
        <v>14</v>
      </c>
      <c r="T398" s="79">
        <v>0</v>
      </c>
      <c r="U398" s="79">
        <v>5</v>
      </c>
      <c r="V398" s="79">
        <v>2.5</v>
      </c>
      <c r="W398" s="79">
        <v>5</v>
      </c>
      <c r="X398">
        <v>1.5753479850000001</v>
      </c>
      <c r="Y398" t="s">
        <v>1109</v>
      </c>
      <c r="Z398" t="s">
        <v>622</v>
      </c>
      <c r="AA398">
        <v>1</v>
      </c>
      <c r="AB398">
        <v>8.8819999999999997</v>
      </c>
      <c r="AE398" t="s">
        <v>521</v>
      </c>
      <c r="AF398">
        <v>0.11276238754321953</v>
      </c>
      <c r="AG398">
        <v>0.255</v>
      </c>
      <c r="AH398">
        <v>2.8754408823520979E-2</v>
      </c>
      <c r="AI398">
        <v>8.4007978719698548E-2</v>
      </c>
      <c r="AJ398">
        <v>0.255</v>
      </c>
      <c r="AK398">
        <v>2.8754408823520979E-2</v>
      </c>
      <c r="AL398">
        <v>8.4007978719698548E-2</v>
      </c>
      <c r="AM398">
        <v>1.1806161587905624</v>
      </c>
      <c r="AN398">
        <v>3.4492511305841917</v>
      </c>
      <c r="AO398">
        <v>1.8598812868091525E-3</v>
      </c>
      <c r="AP398">
        <v>5.4337708183247787E-3</v>
      </c>
      <c r="AQ398">
        <v>0.13341858489683281</v>
      </c>
    </row>
    <row r="399" spans="1:43" x14ac:dyDescent="0.35">
      <c r="A399">
        <v>398</v>
      </c>
      <c r="B399">
        <v>28</v>
      </c>
      <c r="C399" t="s">
        <v>9</v>
      </c>
      <c r="D399" s="3">
        <v>8.2750000000000004</v>
      </c>
      <c r="E399" s="1">
        <v>77.891000000000005</v>
      </c>
      <c r="F399">
        <v>0</v>
      </c>
      <c r="G399" t="s">
        <v>10</v>
      </c>
      <c r="H399">
        <v>0</v>
      </c>
      <c r="I399">
        <v>635.22687704949499</v>
      </c>
      <c r="J399" s="80">
        <v>2017</v>
      </c>
      <c r="K399" t="s">
        <v>11</v>
      </c>
      <c r="L399">
        <v>300</v>
      </c>
      <c r="M399">
        <v>36.542166029999997</v>
      </c>
      <c r="N399">
        <v>4.75</v>
      </c>
      <c r="O399" t="s">
        <v>12</v>
      </c>
      <c r="P399">
        <v>89</v>
      </c>
      <c r="Q399" t="s">
        <v>13</v>
      </c>
      <c r="R399" t="s">
        <v>14</v>
      </c>
      <c r="S399" t="s">
        <v>14</v>
      </c>
      <c r="T399" s="79">
        <v>0</v>
      </c>
      <c r="U399" s="79">
        <v>5</v>
      </c>
      <c r="V399" s="79">
        <v>2.5</v>
      </c>
      <c r="W399" s="79">
        <v>5</v>
      </c>
      <c r="X399">
        <v>1.5753479850000001</v>
      </c>
      <c r="Y399" t="s">
        <v>1109</v>
      </c>
      <c r="Z399" t="s">
        <v>622</v>
      </c>
      <c r="AA399">
        <v>1</v>
      </c>
      <c r="AB399">
        <v>5.8029999999999999</v>
      </c>
      <c r="AE399" t="s">
        <v>521</v>
      </c>
      <c r="AF399">
        <v>7.36726114516216E-2</v>
      </c>
      <c r="AG399">
        <v>0.255</v>
      </c>
      <c r="AH399">
        <v>1.8786515920163508E-2</v>
      </c>
      <c r="AI399">
        <v>5.4886095531458096E-2</v>
      </c>
      <c r="AJ399">
        <v>0.255</v>
      </c>
      <c r="AK399">
        <v>1.8786515920163508E-2</v>
      </c>
      <c r="AL399">
        <v>5.4886095531458096E-2</v>
      </c>
      <c r="AM399">
        <v>0.77134829649421699</v>
      </c>
      <c r="AN399">
        <v>2.2535469838752613</v>
      </c>
      <c r="AO399">
        <v>1.2151419846153475E-3</v>
      </c>
      <c r="AP399">
        <v>3.5501207001507203E-3</v>
      </c>
      <c r="AQ399">
        <v>0.13341858489683281</v>
      </c>
    </row>
    <row r="400" spans="1:43" x14ac:dyDescent="0.35">
      <c r="A400">
        <v>399</v>
      </c>
      <c r="B400">
        <v>28</v>
      </c>
      <c r="C400" t="s">
        <v>9</v>
      </c>
      <c r="D400" s="3">
        <v>8.3666999999999998</v>
      </c>
      <c r="E400" s="1">
        <v>78.066666699999999</v>
      </c>
      <c r="F400">
        <v>0</v>
      </c>
      <c r="G400" t="s">
        <v>10</v>
      </c>
      <c r="H400">
        <v>0</v>
      </c>
      <c r="I400">
        <v>559.29303968867498</v>
      </c>
      <c r="J400" s="80">
        <v>2017</v>
      </c>
      <c r="K400" t="s">
        <v>11</v>
      </c>
      <c r="L400">
        <v>300</v>
      </c>
      <c r="M400">
        <v>36.542166029999997</v>
      </c>
      <c r="N400">
        <v>4.75</v>
      </c>
      <c r="O400" t="s">
        <v>12</v>
      </c>
      <c r="P400">
        <v>89</v>
      </c>
      <c r="Q400" t="s">
        <v>13</v>
      </c>
      <c r="R400" t="s">
        <v>14</v>
      </c>
      <c r="S400" t="s">
        <v>14</v>
      </c>
      <c r="T400" s="79">
        <v>0</v>
      </c>
      <c r="U400" s="79">
        <v>5</v>
      </c>
      <c r="V400" s="79">
        <v>2.5</v>
      </c>
      <c r="W400" s="79">
        <v>5</v>
      </c>
      <c r="X400">
        <v>1.5753479850000001</v>
      </c>
      <c r="Y400" t="s">
        <v>1109</v>
      </c>
      <c r="Z400" t="s">
        <v>622</v>
      </c>
      <c r="AA400">
        <v>1</v>
      </c>
      <c r="AB400">
        <v>2.9729999999999999</v>
      </c>
      <c r="AE400" t="s">
        <v>521</v>
      </c>
      <c r="AF400">
        <v>3.7744041675972943E-2</v>
      </c>
      <c r="AG400">
        <v>0.255</v>
      </c>
      <c r="AH400">
        <v>9.6247306273731011E-3</v>
      </c>
      <c r="AI400">
        <v>2.811931104859984E-2</v>
      </c>
      <c r="AJ400">
        <v>0.255</v>
      </c>
      <c r="AK400">
        <v>9.6247306273731011E-3</v>
      </c>
      <c r="AL400">
        <v>2.811931104859984E-2</v>
      </c>
      <c r="AM400">
        <v>0.39517809503313917</v>
      </c>
      <c r="AN400">
        <v>1.1545399247046615</v>
      </c>
      <c r="AO400">
        <v>6.2254301572659432E-4</v>
      </c>
      <c r="AP400">
        <v>1.8188021439855405E-3</v>
      </c>
      <c r="AQ400">
        <v>0.13341858489683281</v>
      </c>
    </row>
    <row r="401" spans="1:43" x14ac:dyDescent="0.35">
      <c r="A401">
        <v>400</v>
      </c>
      <c r="B401">
        <v>28</v>
      </c>
      <c r="C401" t="s">
        <v>9</v>
      </c>
      <c r="D401" s="3">
        <v>8.49</v>
      </c>
      <c r="E401" s="1">
        <v>78.126000000000005</v>
      </c>
      <c r="F401">
        <v>0</v>
      </c>
      <c r="G401" t="s">
        <v>10</v>
      </c>
      <c r="H401">
        <v>0</v>
      </c>
      <c r="I401">
        <v>526.50537005512899</v>
      </c>
      <c r="J401" s="80">
        <v>2017</v>
      </c>
      <c r="K401" t="s">
        <v>11</v>
      </c>
      <c r="L401">
        <v>300</v>
      </c>
      <c r="M401">
        <v>36.542166029999997</v>
      </c>
      <c r="N401">
        <v>4.75</v>
      </c>
      <c r="O401" t="s">
        <v>12</v>
      </c>
      <c r="P401">
        <v>89</v>
      </c>
      <c r="Q401" t="s">
        <v>13</v>
      </c>
      <c r="R401" t="s">
        <v>14</v>
      </c>
      <c r="S401" t="s">
        <v>14</v>
      </c>
      <c r="T401" s="79">
        <v>0</v>
      </c>
      <c r="U401" s="79">
        <v>5</v>
      </c>
      <c r="V401" s="79">
        <v>2.5</v>
      </c>
      <c r="W401" s="79">
        <v>5</v>
      </c>
      <c r="X401">
        <v>1.5753479850000001</v>
      </c>
      <c r="Y401" t="s">
        <v>1109</v>
      </c>
      <c r="Z401" t="s">
        <v>622</v>
      </c>
      <c r="AA401">
        <v>1</v>
      </c>
      <c r="AB401">
        <v>2.9529999999999998</v>
      </c>
      <c r="AE401" t="s">
        <v>521</v>
      </c>
      <c r="AF401">
        <v>3.7490129522081431E-2</v>
      </c>
      <c r="AG401">
        <v>0.255</v>
      </c>
      <c r="AH401">
        <v>9.5599830281307644E-3</v>
      </c>
      <c r="AI401">
        <v>2.7930146493950668E-2</v>
      </c>
      <c r="AJ401">
        <v>0.255</v>
      </c>
      <c r="AK401">
        <v>9.5599830281307644E-3</v>
      </c>
      <c r="AL401">
        <v>2.7930146493950668E-2</v>
      </c>
      <c r="AM401">
        <v>0.39251964837970393</v>
      </c>
      <c r="AN401">
        <v>1.1467730903642332</v>
      </c>
      <c r="AO401">
        <v>6.1835503714787517E-4</v>
      </c>
      <c r="AP401">
        <v>1.8065666771575179E-3</v>
      </c>
      <c r="AQ401">
        <v>0.13341858489683281</v>
      </c>
    </row>
    <row r="402" spans="1:43" x14ac:dyDescent="0.35">
      <c r="A402">
        <v>401</v>
      </c>
      <c r="B402">
        <v>28</v>
      </c>
      <c r="C402" t="s">
        <v>9</v>
      </c>
      <c r="D402" s="3">
        <v>8.74</v>
      </c>
      <c r="E402" s="1">
        <v>78.168000000000006</v>
      </c>
      <c r="F402">
        <v>0</v>
      </c>
      <c r="G402" t="s">
        <v>10</v>
      </c>
      <c r="H402">
        <v>0</v>
      </c>
      <c r="I402">
        <v>477.72868662517601</v>
      </c>
      <c r="J402" s="80">
        <v>2017</v>
      </c>
      <c r="K402" t="s">
        <v>11</v>
      </c>
      <c r="L402">
        <v>300</v>
      </c>
      <c r="M402">
        <v>36.542166029999997</v>
      </c>
      <c r="N402">
        <v>4.75</v>
      </c>
      <c r="O402" t="s">
        <v>12</v>
      </c>
      <c r="P402">
        <v>89</v>
      </c>
      <c r="Q402" t="s">
        <v>13</v>
      </c>
      <c r="R402" t="s">
        <v>14</v>
      </c>
      <c r="S402" t="s">
        <v>14</v>
      </c>
      <c r="T402" s="79">
        <v>0</v>
      </c>
      <c r="U402" s="79">
        <v>5</v>
      </c>
      <c r="V402" s="79">
        <v>2.5</v>
      </c>
      <c r="W402" s="79">
        <v>5</v>
      </c>
      <c r="X402">
        <v>1.5753479850000001</v>
      </c>
      <c r="Y402" t="s">
        <v>1109</v>
      </c>
      <c r="Z402" t="s">
        <v>622</v>
      </c>
      <c r="AA402">
        <v>1</v>
      </c>
      <c r="AB402">
        <v>6.7850000000000001</v>
      </c>
      <c r="AE402" t="s">
        <v>521</v>
      </c>
      <c r="AF402">
        <v>8.6139698207694709E-2</v>
      </c>
      <c r="AG402">
        <v>0.255</v>
      </c>
      <c r="AH402">
        <v>2.1965623042962151E-2</v>
      </c>
      <c r="AI402">
        <v>6.4174075164732558E-2</v>
      </c>
      <c r="AJ402">
        <v>0.255</v>
      </c>
      <c r="AK402">
        <v>2.1965623042962151E-2</v>
      </c>
      <c r="AL402">
        <v>6.4174075164732558E-2</v>
      </c>
      <c r="AM402">
        <v>0.9018780271778839</v>
      </c>
      <c r="AN402">
        <v>2.6348985499902882</v>
      </c>
      <c r="AO402">
        <v>1.4207717328304547E-3</v>
      </c>
      <c r="AP402">
        <v>4.1508821214066224E-3</v>
      </c>
      <c r="AQ402">
        <v>0.13341858489683281</v>
      </c>
    </row>
    <row r="403" spans="1:43" x14ac:dyDescent="0.35">
      <c r="A403">
        <v>402</v>
      </c>
      <c r="B403">
        <v>28</v>
      </c>
      <c r="C403" t="s">
        <v>9</v>
      </c>
      <c r="D403" s="3">
        <v>9.2166999999999994</v>
      </c>
      <c r="E403" s="1">
        <v>78.783333299999995</v>
      </c>
      <c r="F403">
        <v>0</v>
      </c>
      <c r="G403" t="s">
        <v>10</v>
      </c>
      <c r="H403">
        <v>0</v>
      </c>
      <c r="I403">
        <v>436.16116137594503</v>
      </c>
      <c r="J403" s="80">
        <v>2017</v>
      </c>
      <c r="K403" t="s">
        <v>11</v>
      </c>
      <c r="L403">
        <v>300</v>
      </c>
      <c r="M403">
        <v>36.542166029999997</v>
      </c>
      <c r="N403">
        <v>4.75</v>
      </c>
      <c r="O403" t="s">
        <v>12</v>
      </c>
      <c r="P403">
        <v>89</v>
      </c>
      <c r="Q403" t="s">
        <v>13</v>
      </c>
      <c r="R403" t="s">
        <v>14</v>
      </c>
      <c r="S403" t="s">
        <v>14</v>
      </c>
      <c r="T403" s="79">
        <v>0</v>
      </c>
      <c r="U403" s="79">
        <v>5</v>
      </c>
      <c r="V403" s="79">
        <v>2.5</v>
      </c>
      <c r="W403" s="79">
        <v>5</v>
      </c>
      <c r="X403">
        <v>1.5753479850000001</v>
      </c>
      <c r="Y403" t="s">
        <v>1109</v>
      </c>
      <c r="Z403" t="s">
        <v>622</v>
      </c>
      <c r="AA403">
        <v>1</v>
      </c>
      <c r="AB403">
        <v>1.748</v>
      </c>
      <c r="AE403" t="s">
        <v>521</v>
      </c>
      <c r="AF403">
        <v>2.2191922250117967E-2</v>
      </c>
      <c r="AG403">
        <v>0.255</v>
      </c>
      <c r="AH403">
        <v>5.6589401737800818E-3</v>
      </c>
      <c r="AI403">
        <v>1.6532982076337886E-2</v>
      </c>
      <c r="AJ403">
        <v>0.255</v>
      </c>
      <c r="AK403">
        <v>5.6589401737800818E-3</v>
      </c>
      <c r="AL403">
        <v>1.6532982076337886E-2</v>
      </c>
      <c r="AM403">
        <v>0.23234823751023459</v>
      </c>
      <c r="AN403">
        <v>0.67882132135343054</v>
      </c>
      <c r="AO403">
        <v>3.660293277800495E-4</v>
      </c>
      <c r="AP403">
        <v>1.0693798007691644E-3</v>
      </c>
      <c r="AQ403">
        <v>0.13341858489683281</v>
      </c>
    </row>
    <row r="404" spans="1:43" x14ac:dyDescent="0.35">
      <c r="A404">
        <v>403</v>
      </c>
      <c r="B404">
        <v>28</v>
      </c>
      <c r="C404" t="s">
        <v>9</v>
      </c>
      <c r="D404" s="3">
        <v>9.2833000000000006</v>
      </c>
      <c r="E404" s="1">
        <v>79.314999999999998</v>
      </c>
      <c r="F404">
        <v>0</v>
      </c>
      <c r="G404" t="s">
        <v>10</v>
      </c>
      <c r="H404">
        <v>0</v>
      </c>
      <c r="I404">
        <v>304.72710924006498</v>
      </c>
      <c r="J404" s="80">
        <v>2017</v>
      </c>
      <c r="K404" t="s">
        <v>11</v>
      </c>
      <c r="L404">
        <v>300</v>
      </c>
      <c r="M404">
        <v>36.542166029999997</v>
      </c>
      <c r="N404">
        <v>4.75</v>
      </c>
      <c r="O404" t="s">
        <v>12</v>
      </c>
      <c r="P404">
        <v>89</v>
      </c>
      <c r="Q404" t="s">
        <v>13</v>
      </c>
      <c r="R404" t="s">
        <v>14</v>
      </c>
      <c r="S404" t="s">
        <v>14</v>
      </c>
      <c r="T404" s="79">
        <v>0</v>
      </c>
      <c r="U404" s="79">
        <v>5</v>
      </c>
      <c r="V404" s="79">
        <v>2.5</v>
      </c>
      <c r="W404" s="79">
        <v>5</v>
      </c>
      <c r="X404">
        <v>1.5753479850000001</v>
      </c>
      <c r="Y404" t="s">
        <v>1109</v>
      </c>
      <c r="Z404" t="s">
        <v>622</v>
      </c>
      <c r="AA404">
        <v>1</v>
      </c>
      <c r="AB404">
        <v>2.9529999999999998</v>
      </c>
      <c r="AE404" t="s">
        <v>521</v>
      </c>
      <c r="AF404">
        <v>3.7490129522081431E-2</v>
      </c>
      <c r="AG404">
        <v>0.255</v>
      </c>
      <c r="AH404">
        <v>9.5599830281307644E-3</v>
      </c>
      <c r="AI404">
        <v>2.7930146493950668E-2</v>
      </c>
      <c r="AJ404">
        <v>0.255</v>
      </c>
      <c r="AK404">
        <v>9.5599830281307644E-3</v>
      </c>
      <c r="AL404">
        <v>2.7930146493950668E-2</v>
      </c>
      <c r="AM404">
        <v>0.39251964837970393</v>
      </c>
      <c r="AN404">
        <v>1.1467730903642332</v>
      </c>
      <c r="AO404">
        <v>6.1835503714787517E-4</v>
      </c>
      <c r="AP404">
        <v>1.8065666771575179E-3</v>
      </c>
      <c r="AQ404">
        <v>0.13341858489683281</v>
      </c>
    </row>
    <row r="405" spans="1:43" x14ac:dyDescent="0.35">
      <c r="A405">
        <v>404</v>
      </c>
      <c r="B405">
        <v>28</v>
      </c>
      <c r="C405" t="s">
        <v>9</v>
      </c>
      <c r="D405" s="3">
        <v>9.7332999999999998</v>
      </c>
      <c r="E405" s="1">
        <v>79.016666700000002</v>
      </c>
      <c r="F405">
        <v>0</v>
      </c>
      <c r="G405" t="s">
        <v>10</v>
      </c>
      <c r="H405">
        <v>0</v>
      </c>
      <c r="I405">
        <v>450.83698004189199</v>
      </c>
      <c r="J405" s="80">
        <v>2017</v>
      </c>
      <c r="K405" t="s">
        <v>11</v>
      </c>
      <c r="L405">
        <v>300</v>
      </c>
      <c r="M405">
        <v>36.542166029999997</v>
      </c>
      <c r="N405">
        <v>4.75</v>
      </c>
      <c r="O405" t="s">
        <v>12</v>
      </c>
      <c r="P405">
        <v>89</v>
      </c>
      <c r="Q405" t="s">
        <v>13</v>
      </c>
      <c r="R405" t="s">
        <v>14</v>
      </c>
      <c r="S405" t="s">
        <v>14</v>
      </c>
      <c r="T405" s="79">
        <v>0</v>
      </c>
      <c r="U405" s="79">
        <v>5</v>
      </c>
      <c r="V405" s="79">
        <v>2.5</v>
      </c>
      <c r="W405" s="79">
        <v>5</v>
      </c>
      <c r="X405">
        <v>1.5753479850000001</v>
      </c>
      <c r="Y405" t="s">
        <v>1109</v>
      </c>
      <c r="Z405" t="s">
        <v>622</v>
      </c>
      <c r="AA405">
        <v>1</v>
      </c>
      <c r="AB405">
        <v>1.7370000000000001</v>
      </c>
      <c r="AE405" t="s">
        <v>521</v>
      </c>
      <c r="AF405">
        <v>2.2052270565477636E-2</v>
      </c>
      <c r="AG405">
        <v>0.255</v>
      </c>
      <c r="AH405">
        <v>5.6233289941967973E-3</v>
      </c>
      <c r="AI405">
        <v>1.6428941571280838E-2</v>
      </c>
      <c r="AJ405">
        <v>0.255</v>
      </c>
      <c r="AK405">
        <v>5.6233289941967973E-3</v>
      </c>
      <c r="AL405">
        <v>1.6428941571280838E-2</v>
      </c>
      <c r="AM405">
        <v>0.23088609185084522</v>
      </c>
      <c r="AN405">
        <v>0.6745495624661948</v>
      </c>
      <c r="AO405">
        <v>3.6372593956175394E-4</v>
      </c>
      <c r="AP405">
        <v>1.0626502940137515E-3</v>
      </c>
      <c r="AQ405">
        <v>0.13341858489683281</v>
      </c>
    </row>
    <row r="406" spans="1:43" x14ac:dyDescent="0.35">
      <c r="A406">
        <v>405</v>
      </c>
      <c r="B406">
        <v>28</v>
      </c>
      <c r="C406" t="s">
        <v>9</v>
      </c>
      <c r="D406" s="3">
        <v>10.035</v>
      </c>
      <c r="E406" s="1">
        <v>79.260000000000005</v>
      </c>
      <c r="F406">
        <v>0</v>
      </c>
      <c r="G406" t="s">
        <v>10</v>
      </c>
      <c r="H406">
        <v>0</v>
      </c>
      <c r="I406">
        <v>516.345122785846</v>
      </c>
      <c r="J406" s="80">
        <v>2017</v>
      </c>
      <c r="K406" t="s">
        <v>11</v>
      </c>
      <c r="L406">
        <v>300</v>
      </c>
      <c r="M406">
        <v>36.542166029999997</v>
      </c>
      <c r="N406">
        <v>4.75</v>
      </c>
      <c r="O406" t="s">
        <v>12</v>
      </c>
      <c r="P406">
        <v>89</v>
      </c>
      <c r="Q406" t="s">
        <v>13</v>
      </c>
      <c r="R406" t="s">
        <v>14</v>
      </c>
      <c r="S406" t="s">
        <v>14</v>
      </c>
      <c r="T406" s="79">
        <v>0</v>
      </c>
      <c r="U406" s="79">
        <v>5</v>
      </c>
      <c r="V406" s="79">
        <v>2.5</v>
      </c>
      <c r="W406" s="79">
        <v>5</v>
      </c>
      <c r="X406">
        <v>1.5753479850000001</v>
      </c>
      <c r="Y406" t="s">
        <v>1109</v>
      </c>
      <c r="Z406" t="s">
        <v>622</v>
      </c>
      <c r="AA406">
        <v>1</v>
      </c>
      <c r="AB406">
        <v>7.7880000000000003</v>
      </c>
      <c r="AE406" t="s">
        <v>521</v>
      </c>
      <c r="AF406">
        <v>9.8873392725353948E-2</v>
      </c>
      <c r="AG406">
        <v>0.255</v>
      </c>
      <c r="AH406">
        <v>2.5212715144965259E-2</v>
      </c>
      <c r="AI406">
        <v>7.3660677580388689E-2</v>
      </c>
      <c r="AJ406">
        <v>0.255</v>
      </c>
      <c r="AK406">
        <v>2.5212715144965259E-2</v>
      </c>
      <c r="AL406">
        <v>7.3660677580388689E-2</v>
      </c>
      <c r="AM406">
        <v>1.0351991268476584</v>
      </c>
      <c r="AN406">
        <v>3.0244052921627662</v>
      </c>
      <c r="AO406">
        <v>1.630798858553218E-3</v>
      </c>
      <c r="AP406">
        <v>4.76449078283195E-3</v>
      </c>
      <c r="AQ406">
        <v>0.13341858489683281</v>
      </c>
    </row>
    <row r="407" spans="1:43" x14ac:dyDescent="0.35">
      <c r="A407">
        <v>406</v>
      </c>
      <c r="B407">
        <v>28</v>
      </c>
      <c r="C407" t="s">
        <v>9</v>
      </c>
      <c r="D407" s="3">
        <v>10.266999999999999</v>
      </c>
      <c r="E407" s="1">
        <v>79.316666699999999</v>
      </c>
      <c r="F407">
        <v>0</v>
      </c>
      <c r="G407" t="s">
        <v>10</v>
      </c>
      <c r="H407">
        <v>0</v>
      </c>
      <c r="I407">
        <v>540.78024208045304</v>
      </c>
      <c r="J407" s="80">
        <v>2017</v>
      </c>
      <c r="K407" t="s">
        <v>11</v>
      </c>
      <c r="L407">
        <v>300</v>
      </c>
      <c r="M407">
        <v>36.542166029999997</v>
      </c>
      <c r="N407">
        <v>4.75</v>
      </c>
      <c r="O407" t="s">
        <v>12</v>
      </c>
      <c r="P407">
        <v>89</v>
      </c>
      <c r="Q407" t="s">
        <v>13</v>
      </c>
      <c r="R407" t="s">
        <v>14</v>
      </c>
      <c r="S407" t="s">
        <v>14</v>
      </c>
      <c r="T407" s="79">
        <v>0</v>
      </c>
      <c r="U407" s="79">
        <v>5</v>
      </c>
      <c r="V407" s="79">
        <v>2.5</v>
      </c>
      <c r="W407" s="79">
        <v>5</v>
      </c>
      <c r="X407">
        <v>1.5476535380000001</v>
      </c>
      <c r="Y407" t="s">
        <v>1111</v>
      </c>
      <c r="Z407" t="s">
        <v>622</v>
      </c>
      <c r="AA407">
        <v>1</v>
      </c>
      <c r="AB407">
        <v>7.9459999999999997</v>
      </c>
      <c r="AE407" t="s">
        <v>521</v>
      </c>
      <c r="AF407">
        <v>0.10268448079495167</v>
      </c>
      <c r="AG407">
        <v>0.255</v>
      </c>
      <c r="AH407">
        <v>2.6184542602712677E-2</v>
      </c>
      <c r="AI407">
        <v>7.6499938192238992E-2</v>
      </c>
      <c r="AJ407">
        <v>0.255</v>
      </c>
      <c r="AK407">
        <v>2.6184542602712677E-2</v>
      </c>
      <c r="AL407">
        <v>7.6499938192238992E-2</v>
      </c>
      <c r="AM407">
        <v>1.0751010148403763</v>
      </c>
      <c r="AN407">
        <v>3.1409813962983542</v>
      </c>
      <c r="AO407">
        <v>1.6638838893250989E-3</v>
      </c>
      <c r="AP407">
        <v>4.8611509707733279E-3</v>
      </c>
      <c r="AQ407">
        <v>0.13341858489683281</v>
      </c>
    </row>
    <row r="408" spans="1:43" x14ac:dyDescent="0.35">
      <c r="A408">
        <v>407</v>
      </c>
      <c r="B408">
        <v>28</v>
      </c>
      <c r="C408" t="s">
        <v>9</v>
      </c>
      <c r="D408" s="3">
        <v>10.618</v>
      </c>
      <c r="E408" s="1">
        <v>79.852999999999994</v>
      </c>
      <c r="F408">
        <v>0</v>
      </c>
      <c r="G408" t="s">
        <v>10</v>
      </c>
      <c r="H408">
        <v>0</v>
      </c>
      <c r="I408">
        <v>619.10663465840503</v>
      </c>
      <c r="J408" s="80">
        <v>2017</v>
      </c>
      <c r="K408" t="s">
        <v>11</v>
      </c>
      <c r="L408">
        <v>300</v>
      </c>
      <c r="M408">
        <v>36.542166029999997</v>
      </c>
      <c r="N408">
        <v>4.75</v>
      </c>
      <c r="O408" t="s">
        <v>12</v>
      </c>
      <c r="P408">
        <v>89</v>
      </c>
      <c r="Q408" t="s">
        <v>13</v>
      </c>
      <c r="R408" t="s">
        <v>14</v>
      </c>
      <c r="S408" t="s">
        <v>14</v>
      </c>
      <c r="T408" s="79">
        <v>0</v>
      </c>
      <c r="U408" s="79">
        <v>5</v>
      </c>
      <c r="V408" s="79">
        <v>2.5</v>
      </c>
      <c r="W408" s="79">
        <v>5</v>
      </c>
      <c r="X408">
        <v>1.5476535380000001</v>
      </c>
      <c r="Y408" t="s">
        <v>1111</v>
      </c>
      <c r="Z408" t="s">
        <v>622</v>
      </c>
      <c r="AA408">
        <v>1</v>
      </c>
      <c r="AB408">
        <v>2.8879999999999999</v>
      </c>
      <c r="AE408" t="s">
        <v>521</v>
      </c>
      <c r="AF408">
        <v>3.7321014414273899E-2</v>
      </c>
      <c r="AG408">
        <v>0.255</v>
      </c>
      <c r="AH408">
        <v>9.516858675639844E-3</v>
      </c>
      <c r="AI408">
        <v>2.7804155738634054E-2</v>
      </c>
      <c r="AJ408">
        <v>0.255</v>
      </c>
      <c r="AK408">
        <v>9.516858675639844E-3</v>
      </c>
      <c r="AL408">
        <v>2.7804155738634054E-2</v>
      </c>
      <c r="AM408">
        <v>0.39074902225761471</v>
      </c>
      <c r="AN408">
        <v>1.1416000846349921</v>
      </c>
      <c r="AO408">
        <v>6.0474410676703819E-4</v>
      </c>
      <c r="AP408">
        <v>1.766801409966445E-3</v>
      </c>
      <c r="AQ408">
        <v>0.13341858489683281</v>
      </c>
    </row>
    <row r="409" spans="1:43" x14ac:dyDescent="0.35">
      <c r="A409">
        <v>408</v>
      </c>
      <c r="B409">
        <v>28</v>
      </c>
      <c r="C409" t="s">
        <v>9</v>
      </c>
      <c r="D409" s="3">
        <v>10.782999999999999</v>
      </c>
      <c r="E409" s="1">
        <v>79.850999999999999</v>
      </c>
      <c r="F409">
        <v>0</v>
      </c>
      <c r="G409" t="s">
        <v>10</v>
      </c>
      <c r="H409">
        <v>0</v>
      </c>
      <c r="I409">
        <v>625.97347645735397</v>
      </c>
      <c r="J409" s="80">
        <v>2017</v>
      </c>
      <c r="K409" t="s">
        <v>11</v>
      </c>
      <c r="L409">
        <v>300</v>
      </c>
      <c r="M409">
        <v>36.542166029999997</v>
      </c>
      <c r="N409">
        <v>4.75</v>
      </c>
      <c r="O409" t="s">
        <v>12</v>
      </c>
      <c r="P409">
        <v>89</v>
      </c>
      <c r="Q409" t="s">
        <v>13</v>
      </c>
      <c r="R409" t="s">
        <v>14</v>
      </c>
      <c r="S409" t="s">
        <v>14</v>
      </c>
      <c r="T409" s="79">
        <v>0</v>
      </c>
      <c r="U409" s="79">
        <v>5</v>
      </c>
      <c r="V409" s="79">
        <v>2.5</v>
      </c>
      <c r="W409" s="79">
        <v>5</v>
      </c>
      <c r="X409">
        <v>1.5476535380000001</v>
      </c>
      <c r="Y409" t="s">
        <v>1111</v>
      </c>
      <c r="Z409" t="s">
        <v>622</v>
      </c>
      <c r="AA409">
        <v>1</v>
      </c>
      <c r="AB409">
        <v>2.86</v>
      </c>
      <c r="AE409" t="s">
        <v>521</v>
      </c>
      <c r="AF409">
        <v>3.6959176324384814E-2</v>
      </c>
      <c r="AG409">
        <v>0.255</v>
      </c>
      <c r="AH409">
        <v>9.424589962718128E-3</v>
      </c>
      <c r="AI409">
        <v>2.7534586361666686E-2</v>
      </c>
      <c r="AJ409">
        <v>0.255</v>
      </c>
      <c r="AK409">
        <v>9.424589962718128E-3</v>
      </c>
      <c r="AL409">
        <v>2.7534586361666686E-2</v>
      </c>
      <c r="AM409">
        <v>0.38696059683406442</v>
      </c>
      <c r="AN409">
        <v>1.1305319397701097</v>
      </c>
      <c r="AO409">
        <v>5.9888093675683138E-4</v>
      </c>
      <c r="AP409">
        <v>1.7496717564072133E-3</v>
      </c>
      <c r="AQ409">
        <v>0.13341858489683281</v>
      </c>
    </row>
    <row r="410" spans="1:43" x14ac:dyDescent="0.35">
      <c r="A410">
        <v>409</v>
      </c>
      <c r="B410">
        <v>28</v>
      </c>
      <c r="C410" t="s">
        <v>9</v>
      </c>
      <c r="D410" s="3">
        <v>10.917999999999999</v>
      </c>
      <c r="E410" s="1">
        <v>79.852999999999994</v>
      </c>
      <c r="F410">
        <v>0</v>
      </c>
      <c r="G410" t="s">
        <v>10</v>
      </c>
      <c r="H410">
        <v>0</v>
      </c>
      <c r="I410">
        <v>650.00099760573903</v>
      </c>
      <c r="J410" s="80">
        <v>2017</v>
      </c>
      <c r="K410" t="s">
        <v>11</v>
      </c>
      <c r="L410">
        <v>300</v>
      </c>
      <c r="M410">
        <v>36.542166029999997</v>
      </c>
      <c r="N410">
        <v>4.75</v>
      </c>
      <c r="O410" t="s">
        <v>12</v>
      </c>
      <c r="P410">
        <v>89</v>
      </c>
      <c r="Q410" t="s">
        <v>13</v>
      </c>
      <c r="R410" t="s">
        <v>14</v>
      </c>
      <c r="S410" t="s">
        <v>14</v>
      </c>
      <c r="T410" s="79">
        <v>0</v>
      </c>
      <c r="U410" s="79">
        <v>5</v>
      </c>
      <c r="V410" s="79">
        <v>2.5</v>
      </c>
      <c r="W410" s="79">
        <v>5</v>
      </c>
      <c r="X410">
        <v>1.5476535380000001</v>
      </c>
      <c r="Y410" t="s">
        <v>1111</v>
      </c>
      <c r="Z410" t="s">
        <v>622</v>
      </c>
      <c r="AA410">
        <v>1</v>
      </c>
      <c r="AB410">
        <v>17.739999999999998</v>
      </c>
      <c r="AE410" t="s">
        <v>521</v>
      </c>
      <c r="AF410">
        <v>0.2292502755225827</v>
      </c>
      <c r="AG410">
        <v>0.255</v>
      </c>
      <c r="AH410">
        <v>5.845882025825859E-2</v>
      </c>
      <c r="AI410">
        <v>0.1707914552643241</v>
      </c>
      <c r="AJ410">
        <v>0.255</v>
      </c>
      <c r="AK410">
        <v>5.845882025825859E-2</v>
      </c>
      <c r="AL410">
        <v>0.1707914552643241</v>
      </c>
      <c r="AM410">
        <v>2.4002381076350705</v>
      </c>
      <c r="AN410">
        <v>7.0124603536789305</v>
      </c>
      <c r="AO410">
        <v>3.7147369993238417E-3</v>
      </c>
      <c r="AP410">
        <v>1.0852859076455928E-2</v>
      </c>
      <c r="AQ410">
        <v>0.13341858489683281</v>
      </c>
    </row>
    <row r="411" spans="1:43" x14ac:dyDescent="0.35">
      <c r="A411">
        <v>410</v>
      </c>
      <c r="B411">
        <v>28</v>
      </c>
      <c r="C411" t="s">
        <v>9</v>
      </c>
      <c r="D411" s="3">
        <v>11.143000000000001</v>
      </c>
      <c r="E411" s="1">
        <v>79.856999999999999</v>
      </c>
      <c r="F411">
        <v>0</v>
      </c>
      <c r="G411" t="s">
        <v>10</v>
      </c>
      <c r="H411">
        <v>0</v>
      </c>
      <c r="I411">
        <v>684.40888665765999</v>
      </c>
      <c r="J411" s="80">
        <v>2017</v>
      </c>
      <c r="K411" t="s">
        <v>11</v>
      </c>
      <c r="L411">
        <v>300</v>
      </c>
      <c r="M411">
        <v>36.542166029999997</v>
      </c>
      <c r="N411">
        <v>4.75</v>
      </c>
      <c r="O411" t="s">
        <v>12</v>
      </c>
      <c r="P411">
        <v>89</v>
      </c>
      <c r="Q411" t="s">
        <v>13</v>
      </c>
      <c r="R411" t="s">
        <v>14</v>
      </c>
      <c r="S411" t="s">
        <v>14</v>
      </c>
      <c r="T411" s="79">
        <v>0</v>
      </c>
      <c r="U411" s="79">
        <v>5</v>
      </c>
      <c r="V411" s="79">
        <v>2.5</v>
      </c>
      <c r="W411" s="79">
        <v>5</v>
      </c>
      <c r="X411">
        <v>1.5476535380000001</v>
      </c>
      <c r="Y411" t="s">
        <v>1111</v>
      </c>
      <c r="Z411" t="s">
        <v>622</v>
      </c>
      <c r="AA411">
        <v>1</v>
      </c>
      <c r="AB411">
        <v>8.8640000000000008</v>
      </c>
      <c r="AE411" t="s">
        <v>521</v>
      </c>
      <c r="AF411">
        <v>0.11454760102774372</v>
      </c>
      <c r="AG411">
        <v>0.255</v>
      </c>
      <c r="AH411">
        <v>2.920963826207465E-2</v>
      </c>
      <c r="AI411">
        <v>8.5337962765669073E-2</v>
      </c>
      <c r="AJ411">
        <v>0.255</v>
      </c>
      <c r="AK411">
        <v>2.920963826207465E-2</v>
      </c>
      <c r="AL411">
        <v>8.5337962765669073E-2</v>
      </c>
      <c r="AM411">
        <v>1.1993072483696319</v>
      </c>
      <c r="AN411">
        <v>3.5038584315112775</v>
      </c>
      <c r="AO411">
        <v>1.8561121060883055E-3</v>
      </c>
      <c r="AP411">
        <v>5.42275889817956E-3</v>
      </c>
      <c r="AQ411">
        <v>0.13341858489683281</v>
      </c>
    </row>
    <row r="412" spans="1:43" x14ac:dyDescent="0.35">
      <c r="A412">
        <v>411</v>
      </c>
      <c r="B412">
        <v>28</v>
      </c>
      <c r="C412" t="s">
        <v>9</v>
      </c>
      <c r="D412" s="3">
        <v>11.356</v>
      </c>
      <c r="E412" s="1">
        <v>79.835999999999999</v>
      </c>
      <c r="F412">
        <v>0</v>
      </c>
      <c r="G412" t="s">
        <v>10</v>
      </c>
      <c r="H412">
        <v>0</v>
      </c>
      <c r="I412">
        <v>671.92257964891803</v>
      </c>
      <c r="J412" s="80">
        <v>2017</v>
      </c>
      <c r="K412" t="s">
        <v>11</v>
      </c>
      <c r="L412">
        <v>300</v>
      </c>
      <c r="M412">
        <v>36.542166029999997</v>
      </c>
      <c r="N412">
        <v>4.75</v>
      </c>
      <c r="O412" t="s">
        <v>12</v>
      </c>
      <c r="P412">
        <v>89</v>
      </c>
      <c r="Q412" t="s">
        <v>13</v>
      </c>
      <c r="R412" t="s">
        <v>14</v>
      </c>
      <c r="S412" t="s">
        <v>14</v>
      </c>
      <c r="T412" s="79">
        <v>0</v>
      </c>
      <c r="U412" s="79">
        <v>5</v>
      </c>
      <c r="V412" s="79">
        <v>2.5</v>
      </c>
      <c r="W412" s="79">
        <v>5</v>
      </c>
      <c r="X412">
        <v>1.5476535380000001</v>
      </c>
      <c r="Y412" t="s">
        <v>1111</v>
      </c>
      <c r="Z412" t="s">
        <v>622</v>
      </c>
      <c r="AA412">
        <v>1</v>
      </c>
      <c r="AB412">
        <v>8.8420000000000005</v>
      </c>
      <c r="AE412" t="s">
        <v>521</v>
      </c>
      <c r="AF412">
        <v>0.11426329967140231</v>
      </c>
      <c r="AG412">
        <v>0.255</v>
      </c>
      <c r="AH412">
        <v>2.9137141416207588E-2</v>
      </c>
      <c r="AI412">
        <v>8.512615825519472E-2</v>
      </c>
      <c r="AJ412">
        <v>0.255</v>
      </c>
      <c r="AK412">
        <v>2.9137141416207588E-2</v>
      </c>
      <c r="AL412">
        <v>8.512615825519472E-2</v>
      </c>
      <c r="AM412">
        <v>1.1963306283939854</v>
      </c>
      <c r="AN412">
        <v>3.4951620319745844</v>
      </c>
      <c r="AO412">
        <v>1.851505329651715E-3</v>
      </c>
      <c r="AP412">
        <v>5.4092998846687352E-3</v>
      </c>
      <c r="AQ412">
        <v>0.13341858489683281</v>
      </c>
    </row>
    <row r="413" spans="1:43" x14ac:dyDescent="0.35">
      <c r="A413">
        <v>412</v>
      </c>
      <c r="B413">
        <v>28</v>
      </c>
      <c r="C413" t="s">
        <v>9</v>
      </c>
      <c r="D413" s="3">
        <v>11.516999999999999</v>
      </c>
      <c r="E413" s="1">
        <v>79.766666700000002</v>
      </c>
      <c r="F413">
        <v>0</v>
      </c>
      <c r="G413" t="s">
        <v>10</v>
      </c>
      <c r="H413">
        <v>0</v>
      </c>
      <c r="I413">
        <v>648.98424549838899</v>
      </c>
      <c r="J413" s="80">
        <v>2017</v>
      </c>
      <c r="K413" t="s">
        <v>11</v>
      </c>
      <c r="L413">
        <v>300</v>
      </c>
      <c r="M413">
        <v>36.542166029999997</v>
      </c>
      <c r="N413">
        <v>4.75</v>
      </c>
      <c r="O413" t="s">
        <v>12</v>
      </c>
      <c r="P413">
        <v>89</v>
      </c>
      <c r="Q413" t="s">
        <v>13</v>
      </c>
      <c r="R413" t="s">
        <v>14</v>
      </c>
      <c r="S413" t="s">
        <v>14</v>
      </c>
      <c r="T413" s="79">
        <v>0</v>
      </c>
      <c r="U413" s="79">
        <v>5</v>
      </c>
      <c r="V413" s="79">
        <v>2.5</v>
      </c>
      <c r="W413" s="79">
        <v>5</v>
      </c>
      <c r="X413">
        <v>1.5476535380000001</v>
      </c>
      <c r="Y413" t="s">
        <v>1111</v>
      </c>
      <c r="Z413" t="s">
        <v>622</v>
      </c>
      <c r="AA413">
        <v>1</v>
      </c>
      <c r="AB413">
        <v>4.968</v>
      </c>
      <c r="AE413" t="s">
        <v>521</v>
      </c>
      <c r="AF413">
        <v>6.4200415377462863E-2</v>
      </c>
      <c r="AG413">
        <v>0.255</v>
      </c>
      <c r="AH413">
        <v>1.6371105921253029E-2</v>
      </c>
      <c r="AI413">
        <v>4.7829309456209834E-2</v>
      </c>
      <c r="AJ413">
        <v>0.255</v>
      </c>
      <c r="AK413">
        <v>1.6371105921253029E-2</v>
      </c>
      <c r="AL413">
        <v>4.7829309456209834E-2</v>
      </c>
      <c r="AM413">
        <v>0.67217491086420711</v>
      </c>
      <c r="AN413">
        <v>1.9638051317405265</v>
      </c>
      <c r="AO413">
        <v>1.0402938789538247E-3</v>
      </c>
      <c r="AP413">
        <v>3.0392899600807819E-3</v>
      </c>
      <c r="AQ413">
        <v>0.13341858489683281</v>
      </c>
    </row>
    <row r="414" spans="1:43" x14ac:dyDescent="0.35">
      <c r="A414">
        <v>413</v>
      </c>
      <c r="B414">
        <v>28</v>
      </c>
      <c r="C414" t="s">
        <v>9</v>
      </c>
      <c r="D414" s="3">
        <v>11.743</v>
      </c>
      <c r="E414" s="1">
        <v>79.787999999999997</v>
      </c>
      <c r="F414">
        <v>0</v>
      </c>
      <c r="G414" t="s">
        <v>10</v>
      </c>
      <c r="H414">
        <v>0</v>
      </c>
      <c r="I414">
        <v>636.41403988321804</v>
      </c>
      <c r="J414" s="80">
        <v>2017</v>
      </c>
      <c r="K414" t="s">
        <v>11</v>
      </c>
      <c r="L414">
        <v>300</v>
      </c>
      <c r="M414">
        <v>36.542166029999997</v>
      </c>
      <c r="N414">
        <v>4.75</v>
      </c>
      <c r="O414" t="s">
        <v>12</v>
      </c>
      <c r="P414">
        <v>89</v>
      </c>
      <c r="Q414" t="s">
        <v>13</v>
      </c>
      <c r="R414" t="s">
        <v>14</v>
      </c>
      <c r="S414" t="s">
        <v>14</v>
      </c>
      <c r="T414" s="79">
        <v>0</v>
      </c>
      <c r="U414" s="79">
        <v>5</v>
      </c>
      <c r="V414" s="79">
        <v>2.5</v>
      </c>
      <c r="W414" s="79">
        <v>5</v>
      </c>
      <c r="X414">
        <v>1.5476535380000001</v>
      </c>
      <c r="Y414" t="s">
        <v>1111</v>
      </c>
      <c r="Z414" t="s">
        <v>622</v>
      </c>
      <c r="AA414">
        <v>1</v>
      </c>
      <c r="AB414">
        <v>8.8320000000000007</v>
      </c>
      <c r="AE414" t="s">
        <v>521</v>
      </c>
      <c r="AF414">
        <v>0.1141340717821562</v>
      </c>
      <c r="AG414">
        <v>0.255</v>
      </c>
      <c r="AH414">
        <v>2.9104188304449833E-2</v>
      </c>
      <c r="AI414">
        <v>8.5029883477706375E-2</v>
      </c>
      <c r="AJ414">
        <v>0.255</v>
      </c>
      <c r="AK414">
        <v>2.9104188304449833E-2</v>
      </c>
      <c r="AL414">
        <v>8.5029883477706375E-2</v>
      </c>
      <c r="AM414">
        <v>1.1949776193141459</v>
      </c>
      <c r="AN414">
        <v>3.4912091230942695</v>
      </c>
      <c r="AO414">
        <v>1.8494113403623551E-3</v>
      </c>
      <c r="AP414">
        <v>5.4031821512547235E-3</v>
      </c>
      <c r="AQ414">
        <v>0.13341858489683281</v>
      </c>
    </row>
    <row r="415" spans="1:43" x14ac:dyDescent="0.35">
      <c r="A415">
        <v>414</v>
      </c>
      <c r="B415">
        <v>28</v>
      </c>
      <c r="C415" t="s">
        <v>9</v>
      </c>
      <c r="D415" s="3">
        <v>11.930999999999999</v>
      </c>
      <c r="E415" s="1">
        <v>79.835999999999999</v>
      </c>
      <c r="F415">
        <v>0</v>
      </c>
      <c r="G415" t="s">
        <v>10</v>
      </c>
      <c r="H415">
        <v>0</v>
      </c>
      <c r="I415">
        <v>653.11778245177595</v>
      </c>
      <c r="J415" s="80">
        <v>2017</v>
      </c>
      <c r="K415" t="s">
        <v>11</v>
      </c>
      <c r="L415">
        <v>300</v>
      </c>
      <c r="M415">
        <v>36.542166029999997</v>
      </c>
      <c r="N415">
        <v>4.75</v>
      </c>
      <c r="O415" t="s">
        <v>12</v>
      </c>
      <c r="P415">
        <v>89</v>
      </c>
      <c r="Q415" t="s">
        <v>13</v>
      </c>
      <c r="R415" t="s">
        <v>14</v>
      </c>
      <c r="S415" t="s">
        <v>14</v>
      </c>
      <c r="T415" s="79">
        <v>0</v>
      </c>
      <c r="U415" s="79">
        <v>5</v>
      </c>
      <c r="V415" s="79">
        <v>2.5</v>
      </c>
      <c r="W415" s="79">
        <v>5</v>
      </c>
      <c r="X415">
        <v>1.5476535380000001</v>
      </c>
      <c r="Y415" t="s">
        <v>1111</v>
      </c>
      <c r="Z415" t="s">
        <v>622</v>
      </c>
      <c r="AA415">
        <v>1</v>
      </c>
      <c r="AB415">
        <v>13.813000000000001</v>
      </c>
      <c r="AE415" t="s">
        <v>521</v>
      </c>
      <c r="AF415">
        <v>0.17850248341563899</v>
      </c>
      <c r="AG415">
        <v>0.255</v>
      </c>
      <c r="AH415">
        <v>4.5518133270987943E-2</v>
      </c>
      <c r="AI415">
        <v>0.13298435014465104</v>
      </c>
      <c r="AJ415">
        <v>0.255</v>
      </c>
      <c r="AK415">
        <v>4.5518133270987943E-2</v>
      </c>
      <c r="AL415">
        <v>0.13298435014465104</v>
      </c>
      <c r="AM415">
        <v>1.8689114419821442</v>
      </c>
      <c r="AN415">
        <v>5.4601530363792055</v>
      </c>
      <c r="AO415">
        <v>2.8924274053923472E-3</v>
      </c>
      <c r="AP415">
        <v>8.45042516477372E-3</v>
      </c>
      <c r="AQ415">
        <v>0.13341858489683281</v>
      </c>
    </row>
    <row r="416" spans="1:43" x14ac:dyDescent="0.35">
      <c r="A416">
        <v>415</v>
      </c>
      <c r="B416">
        <v>28</v>
      </c>
      <c r="C416" t="s">
        <v>9</v>
      </c>
      <c r="D416" s="3">
        <v>12.167</v>
      </c>
      <c r="E416" s="1">
        <v>79.95</v>
      </c>
      <c r="F416">
        <v>0</v>
      </c>
      <c r="G416" t="s">
        <v>10</v>
      </c>
      <c r="H416">
        <v>0</v>
      </c>
      <c r="I416">
        <v>1034.2302230676601</v>
      </c>
      <c r="J416" s="80">
        <v>2017</v>
      </c>
      <c r="K416" t="s">
        <v>11</v>
      </c>
      <c r="L416">
        <v>300</v>
      </c>
      <c r="M416">
        <v>36.542166029999997</v>
      </c>
      <c r="N416">
        <v>4.75</v>
      </c>
      <c r="O416" t="s">
        <v>12</v>
      </c>
      <c r="P416">
        <v>89</v>
      </c>
      <c r="Q416" t="s">
        <v>13</v>
      </c>
      <c r="R416" t="s">
        <v>14</v>
      </c>
      <c r="S416" t="s">
        <v>14</v>
      </c>
      <c r="T416" s="79">
        <v>0</v>
      </c>
      <c r="U416" s="79">
        <v>5</v>
      </c>
      <c r="V416" s="79">
        <v>2.5</v>
      </c>
      <c r="W416" s="79">
        <v>5</v>
      </c>
      <c r="X416">
        <v>1.5476535380000001</v>
      </c>
      <c r="Y416" t="s">
        <v>1111</v>
      </c>
      <c r="Z416" t="s">
        <v>622</v>
      </c>
      <c r="AA416">
        <v>1</v>
      </c>
      <c r="AB416">
        <v>3.8919999999999999</v>
      </c>
      <c r="AE416" t="s">
        <v>521</v>
      </c>
      <c r="AF416">
        <v>5.0295494494582413E-2</v>
      </c>
      <c r="AG416">
        <v>0.255</v>
      </c>
      <c r="AH416">
        <v>1.2825351096118515E-2</v>
      </c>
      <c r="AI416">
        <v>3.7470143398463898E-2</v>
      </c>
      <c r="AJ416">
        <v>0.255</v>
      </c>
      <c r="AK416">
        <v>1.2825351096118515E-2</v>
      </c>
      <c r="AL416">
        <v>3.7470143398463898E-2</v>
      </c>
      <c r="AM416">
        <v>0.52659113387348899</v>
      </c>
      <c r="AN416">
        <v>1.5384721362186249</v>
      </c>
      <c r="AO416">
        <v>8.1498063141873694E-4</v>
      </c>
      <c r="AP416">
        <v>2.3810218447331728E-3</v>
      </c>
      <c r="AQ416">
        <v>0.13341858489683281</v>
      </c>
    </row>
    <row r="417" spans="1:43" x14ac:dyDescent="0.35">
      <c r="A417">
        <v>416</v>
      </c>
      <c r="B417">
        <v>28</v>
      </c>
      <c r="C417" t="s">
        <v>9</v>
      </c>
      <c r="D417" s="3">
        <v>12.605</v>
      </c>
      <c r="E417" s="1">
        <v>80.194999999999993</v>
      </c>
      <c r="F417">
        <v>0</v>
      </c>
      <c r="G417" t="s">
        <v>10</v>
      </c>
      <c r="H417">
        <v>0</v>
      </c>
      <c r="I417">
        <v>1168.3901636088201</v>
      </c>
      <c r="J417" s="80">
        <v>2017</v>
      </c>
      <c r="K417" t="s">
        <v>11</v>
      </c>
      <c r="L417">
        <v>300</v>
      </c>
      <c r="M417">
        <v>36.542166029999997</v>
      </c>
      <c r="N417">
        <v>4.75</v>
      </c>
      <c r="O417" t="s">
        <v>12</v>
      </c>
      <c r="P417">
        <v>89</v>
      </c>
      <c r="Q417" t="s">
        <v>13</v>
      </c>
      <c r="R417" t="s">
        <v>14</v>
      </c>
      <c r="S417" t="s">
        <v>14</v>
      </c>
      <c r="T417" s="79">
        <v>0</v>
      </c>
      <c r="U417" s="79">
        <v>5</v>
      </c>
      <c r="V417" s="79">
        <v>2.5</v>
      </c>
      <c r="W417" s="79">
        <v>5</v>
      </c>
      <c r="X417">
        <v>1.5476535380000001</v>
      </c>
      <c r="Y417" t="s">
        <v>1111</v>
      </c>
      <c r="Z417" t="s">
        <v>622</v>
      </c>
      <c r="AA417">
        <v>1</v>
      </c>
      <c r="AB417">
        <v>7.798</v>
      </c>
      <c r="AE417" t="s">
        <v>521</v>
      </c>
      <c r="AF417">
        <v>0.10077190803410938</v>
      </c>
      <c r="AG417">
        <v>0.255</v>
      </c>
      <c r="AH417">
        <v>2.569683654869789E-2</v>
      </c>
      <c r="AI417">
        <v>7.5075071485411482E-2</v>
      </c>
      <c r="AJ417">
        <v>0.255</v>
      </c>
      <c r="AK417">
        <v>2.569683654869789E-2</v>
      </c>
      <c r="AL417">
        <v>7.5075071485411482E-2</v>
      </c>
      <c r="AM417">
        <v>1.0550764804587534</v>
      </c>
      <c r="AN417">
        <v>3.0824783448696911</v>
      </c>
      <c r="AO417">
        <v>1.6328928478425775E-3</v>
      </c>
      <c r="AP417">
        <v>4.7706085162459617E-3</v>
      </c>
      <c r="AQ417">
        <v>0.13341858489683281</v>
      </c>
    </row>
    <row r="418" spans="1:43" x14ac:dyDescent="0.35">
      <c r="A418">
        <v>417</v>
      </c>
      <c r="B418">
        <v>28</v>
      </c>
      <c r="C418" t="s">
        <v>9</v>
      </c>
      <c r="D418" s="3">
        <v>12.824</v>
      </c>
      <c r="E418" s="1">
        <v>80.248000000000005</v>
      </c>
      <c r="F418">
        <v>0</v>
      </c>
      <c r="G418" t="s">
        <v>10</v>
      </c>
      <c r="H418">
        <v>0</v>
      </c>
      <c r="I418">
        <v>1078.0594893539201</v>
      </c>
      <c r="J418" s="80">
        <v>2017</v>
      </c>
      <c r="K418" t="s">
        <v>11</v>
      </c>
      <c r="L418">
        <v>300</v>
      </c>
      <c r="M418">
        <v>36.542166029999997</v>
      </c>
      <c r="N418">
        <v>4.75</v>
      </c>
      <c r="O418" t="s">
        <v>12</v>
      </c>
      <c r="P418">
        <v>89</v>
      </c>
      <c r="Q418" t="s">
        <v>13</v>
      </c>
      <c r="R418" t="s">
        <v>14</v>
      </c>
      <c r="S418" t="s">
        <v>14</v>
      </c>
      <c r="T418" s="79">
        <v>0</v>
      </c>
      <c r="U418" s="79">
        <v>5</v>
      </c>
      <c r="V418" s="79">
        <v>2.5</v>
      </c>
      <c r="W418" s="79">
        <v>5</v>
      </c>
      <c r="X418">
        <v>1.5476535380000001</v>
      </c>
      <c r="Y418" t="s">
        <v>1111</v>
      </c>
      <c r="Z418" t="s">
        <v>622</v>
      </c>
      <c r="AA418">
        <v>1</v>
      </c>
      <c r="AB418">
        <v>28.855</v>
      </c>
      <c r="AE418" t="s">
        <v>521</v>
      </c>
      <c r="AF418">
        <v>0.37288707441962371</v>
      </c>
      <c r="AG418">
        <v>0.255</v>
      </c>
      <c r="AH418">
        <v>9.5086203977004041E-2</v>
      </c>
      <c r="AI418">
        <v>0.2778008704426197</v>
      </c>
      <c r="AJ418">
        <v>0.255</v>
      </c>
      <c r="AK418">
        <v>9.5086203977004041E-2</v>
      </c>
      <c r="AL418">
        <v>0.2778008704426197</v>
      </c>
      <c r="AM418">
        <v>3.904107699876548</v>
      </c>
      <c r="AN418">
        <v>11.406118574149133</v>
      </c>
      <c r="AO418">
        <v>6.042206094446982E-3</v>
      </c>
      <c r="AP418">
        <v>1.7652719766129421E-2</v>
      </c>
      <c r="AQ418">
        <v>0.13341858489683281</v>
      </c>
    </row>
    <row r="419" spans="1:43" x14ac:dyDescent="0.35">
      <c r="A419">
        <v>418</v>
      </c>
      <c r="B419">
        <v>28</v>
      </c>
      <c r="C419" t="s">
        <v>9</v>
      </c>
      <c r="D419" s="3">
        <v>13.007</v>
      </c>
      <c r="E419" s="1">
        <v>80.275000000000006</v>
      </c>
      <c r="F419">
        <v>0</v>
      </c>
      <c r="G419" t="s">
        <v>10</v>
      </c>
      <c r="H419">
        <v>0</v>
      </c>
      <c r="I419">
        <v>1028.5359276578399</v>
      </c>
      <c r="J419" s="80">
        <v>2017</v>
      </c>
      <c r="K419" t="s">
        <v>11</v>
      </c>
      <c r="L419">
        <v>300</v>
      </c>
      <c r="M419">
        <v>36.542166029999997</v>
      </c>
      <c r="N419">
        <v>4.75</v>
      </c>
      <c r="O419" t="s">
        <v>12</v>
      </c>
      <c r="P419">
        <v>89</v>
      </c>
      <c r="Q419" t="s">
        <v>13</v>
      </c>
      <c r="R419" t="s">
        <v>14</v>
      </c>
      <c r="S419" t="s">
        <v>14</v>
      </c>
      <c r="T419" s="79">
        <v>0</v>
      </c>
      <c r="U419" s="79">
        <v>5</v>
      </c>
      <c r="V419" s="79">
        <v>2.5</v>
      </c>
      <c r="W419" s="79">
        <v>5</v>
      </c>
      <c r="X419">
        <v>1.1840535889999999</v>
      </c>
      <c r="Y419" t="s">
        <v>1111</v>
      </c>
      <c r="Z419" t="s">
        <v>622</v>
      </c>
      <c r="AA419">
        <v>1</v>
      </c>
      <c r="AB419">
        <v>64.040999999999997</v>
      </c>
      <c r="AE419" t="s">
        <v>521</v>
      </c>
      <c r="AF419">
        <v>1.0817246887294389</v>
      </c>
      <c r="AG419">
        <v>0.255</v>
      </c>
      <c r="AH419">
        <v>0.27583979562600691</v>
      </c>
      <c r="AI419">
        <v>0.80588489310343203</v>
      </c>
      <c r="AJ419">
        <v>0.255</v>
      </c>
      <c r="AK419">
        <v>0.27583979562600691</v>
      </c>
      <c r="AL419">
        <v>0.80588489310343203</v>
      </c>
      <c r="AM419">
        <v>11.325599561176194</v>
      </c>
      <c r="AN419">
        <v>33.088516365004956</v>
      </c>
      <c r="AO419">
        <v>1.3410116807987498E-2</v>
      </c>
      <c r="AP419">
        <v>3.9178576556669349E-2</v>
      </c>
      <c r="AQ419">
        <v>0.13341858489683281</v>
      </c>
    </row>
    <row r="420" spans="1:43" x14ac:dyDescent="0.35">
      <c r="A420">
        <v>419</v>
      </c>
      <c r="B420">
        <v>28</v>
      </c>
      <c r="C420" t="s">
        <v>9</v>
      </c>
      <c r="D420" s="3">
        <v>13.067</v>
      </c>
      <c r="E420" s="1">
        <v>80.290000000000006</v>
      </c>
      <c r="F420">
        <v>0</v>
      </c>
      <c r="G420" t="s">
        <v>10</v>
      </c>
      <c r="H420">
        <v>0</v>
      </c>
      <c r="I420">
        <v>1030.1341926744501</v>
      </c>
      <c r="J420" s="80">
        <v>2017</v>
      </c>
      <c r="K420" t="s">
        <v>11</v>
      </c>
      <c r="L420">
        <v>300</v>
      </c>
      <c r="M420">
        <v>36.542166029999997</v>
      </c>
      <c r="N420">
        <v>4.75</v>
      </c>
      <c r="O420" t="s">
        <v>12</v>
      </c>
      <c r="P420">
        <v>89</v>
      </c>
      <c r="Q420" t="s">
        <v>13</v>
      </c>
      <c r="R420" t="s">
        <v>14</v>
      </c>
      <c r="S420" t="s">
        <v>14</v>
      </c>
      <c r="T420" s="79">
        <v>0</v>
      </c>
      <c r="U420" s="79">
        <v>5</v>
      </c>
      <c r="V420" s="79">
        <v>2.5</v>
      </c>
      <c r="W420" s="79">
        <v>5</v>
      </c>
      <c r="X420">
        <v>1.1840535889999999</v>
      </c>
      <c r="Y420" t="s">
        <v>1111</v>
      </c>
      <c r="Z420" t="s">
        <v>622</v>
      </c>
      <c r="AA420">
        <v>1</v>
      </c>
      <c r="AB420">
        <v>50.033999999999999</v>
      </c>
      <c r="AE420" t="s">
        <v>521</v>
      </c>
      <c r="AF420">
        <v>0.84513066747690935</v>
      </c>
      <c r="AG420">
        <v>0.255</v>
      </c>
      <c r="AH420">
        <v>0.2155083202066119</v>
      </c>
      <c r="AI420">
        <v>0.62962234727029742</v>
      </c>
      <c r="AJ420">
        <v>0.255</v>
      </c>
      <c r="AK420">
        <v>0.2155083202066119</v>
      </c>
      <c r="AL420">
        <v>0.62962234727029742</v>
      </c>
      <c r="AM420">
        <v>8.8484728290296797</v>
      </c>
      <c r="AN420">
        <v>25.851420618145532</v>
      </c>
      <c r="AO420">
        <v>1.0477066010381574E-2</v>
      </c>
      <c r="AP420">
        <v>3.0609467363663812E-2</v>
      </c>
      <c r="AQ420">
        <v>0.13341858489683281</v>
      </c>
    </row>
    <row r="421" spans="1:43" x14ac:dyDescent="0.35">
      <c r="A421">
        <v>420</v>
      </c>
      <c r="B421">
        <v>28</v>
      </c>
      <c r="C421" t="s">
        <v>9</v>
      </c>
      <c r="D421" s="3">
        <v>13.208</v>
      </c>
      <c r="E421" s="1">
        <v>80.322999999999993</v>
      </c>
      <c r="F421">
        <v>0</v>
      </c>
      <c r="G421" t="s">
        <v>10</v>
      </c>
      <c r="H421">
        <v>0</v>
      </c>
      <c r="I421">
        <v>1036.82475311646</v>
      </c>
      <c r="J421" s="80">
        <v>2017</v>
      </c>
      <c r="K421" t="s">
        <v>11</v>
      </c>
      <c r="L421">
        <v>300</v>
      </c>
      <c r="M421">
        <v>36.542166029999997</v>
      </c>
      <c r="N421">
        <v>4.75</v>
      </c>
      <c r="O421" t="s">
        <v>12</v>
      </c>
      <c r="P421">
        <v>89</v>
      </c>
      <c r="Q421" t="s">
        <v>13</v>
      </c>
      <c r="R421" t="s">
        <v>14</v>
      </c>
      <c r="S421" t="s">
        <v>14</v>
      </c>
      <c r="T421" s="79">
        <v>0</v>
      </c>
      <c r="U421" s="79">
        <v>5</v>
      </c>
      <c r="V421" s="79">
        <v>2.5</v>
      </c>
      <c r="W421" s="79">
        <v>5</v>
      </c>
      <c r="X421">
        <v>1.1840535889999999</v>
      </c>
      <c r="Y421" t="s">
        <v>1111</v>
      </c>
      <c r="Z421" t="s">
        <v>622</v>
      </c>
      <c r="AA421">
        <v>1</v>
      </c>
      <c r="AB421">
        <v>21.882000000000001</v>
      </c>
      <c r="AE421" t="s">
        <v>521</v>
      </c>
      <c r="AF421">
        <v>0.36961164939300739</v>
      </c>
      <c r="AG421">
        <v>0.255</v>
      </c>
      <c r="AH421">
        <v>9.4250970595216893E-2</v>
      </c>
      <c r="AI421">
        <v>0.27536067879779047</v>
      </c>
      <c r="AJ421">
        <v>0.255</v>
      </c>
      <c r="AK421">
        <v>9.4250970595216893E-2</v>
      </c>
      <c r="AL421">
        <v>0.27536067879779047</v>
      </c>
      <c r="AM421">
        <v>3.8698141752573747</v>
      </c>
      <c r="AN421">
        <v>11.305927688497032</v>
      </c>
      <c r="AO421">
        <v>4.5820673629765694E-3</v>
      </c>
      <c r="AP421">
        <v>1.3386824256539384E-2</v>
      </c>
      <c r="AQ421">
        <v>0.13341858489683281</v>
      </c>
    </row>
    <row r="422" spans="1:43" x14ac:dyDescent="0.35">
      <c r="A422">
        <v>421</v>
      </c>
      <c r="B422">
        <v>29</v>
      </c>
      <c r="C422" t="s">
        <v>20</v>
      </c>
      <c r="D422" s="13">
        <v>51.092157</v>
      </c>
      <c r="E422" s="6">
        <v>2.5517810000000001</v>
      </c>
      <c r="F422">
        <v>0</v>
      </c>
      <c r="G422" t="s">
        <v>10</v>
      </c>
      <c r="H422">
        <v>0</v>
      </c>
      <c r="I422">
        <v>358.77453474595001</v>
      </c>
      <c r="J422" s="80">
        <v>2011</v>
      </c>
      <c r="L422">
        <v>35</v>
      </c>
      <c r="M422">
        <v>3.7637779180000002</v>
      </c>
      <c r="N422">
        <v>1</v>
      </c>
      <c r="O422" t="s">
        <v>15</v>
      </c>
      <c r="P422">
        <v>99.3</v>
      </c>
      <c r="Q422" t="s">
        <v>36</v>
      </c>
      <c r="R422" t="s">
        <v>16</v>
      </c>
      <c r="S422" t="s">
        <v>16</v>
      </c>
      <c r="T422" s="79">
        <v>0</v>
      </c>
      <c r="U422" s="79">
        <v>5</v>
      </c>
      <c r="V422" s="79">
        <v>2.5</v>
      </c>
      <c r="W422" s="79">
        <v>5</v>
      </c>
      <c r="X422">
        <v>1.788789671</v>
      </c>
      <c r="Y422" t="s">
        <v>1104</v>
      </c>
      <c r="Z422" t="s">
        <v>622</v>
      </c>
      <c r="AA422">
        <v>1</v>
      </c>
      <c r="AB422">
        <v>7.2</v>
      </c>
      <c r="AC422">
        <v>2.9</v>
      </c>
      <c r="AD422" t="s">
        <v>519</v>
      </c>
      <c r="AE422" t="s">
        <v>532</v>
      </c>
      <c r="AF422">
        <v>7.2</v>
      </c>
      <c r="AG422">
        <v>0.92900000000000005</v>
      </c>
      <c r="AH422">
        <v>6.6888000000000005</v>
      </c>
      <c r="AI422">
        <v>0.51119999999999965</v>
      </c>
      <c r="AJ422">
        <v>0.92900000000000005</v>
      </c>
      <c r="AK422">
        <v>6.6888000000000005</v>
      </c>
      <c r="AL422">
        <v>0.51119999999999965</v>
      </c>
      <c r="AM422">
        <v>25.352626120763748</v>
      </c>
      <c r="AN422">
        <v>1.9376065173027177</v>
      </c>
      <c r="AO422">
        <v>4.535051573754699E-2</v>
      </c>
      <c r="AP422">
        <v>3.4659705246133841E-3</v>
      </c>
      <c r="AQ422">
        <v>0.13341858489683281</v>
      </c>
    </row>
    <row r="423" spans="1:43" x14ac:dyDescent="0.35">
      <c r="A423">
        <v>422</v>
      </c>
      <c r="B423">
        <v>29</v>
      </c>
      <c r="C423" t="s">
        <v>20</v>
      </c>
      <c r="D423" s="13">
        <v>51.092157</v>
      </c>
      <c r="E423" s="6">
        <v>2.5517810000000001</v>
      </c>
      <c r="F423">
        <v>0</v>
      </c>
      <c r="G423" t="s">
        <v>10</v>
      </c>
      <c r="H423">
        <v>0</v>
      </c>
      <c r="I423">
        <v>358.77453474595001</v>
      </c>
      <c r="J423" s="80">
        <v>2011</v>
      </c>
      <c r="L423">
        <v>35</v>
      </c>
      <c r="M423">
        <v>3.7637779180000002</v>
      </c>
      <c r="N423">
        <v>1</v>
      </c>
      <c r="O423" t="s">
        <v>15</v>
      </c>
      <c r="P423">
        <v>99.3</v>
      </c>
      <c r="Q423" t="s">
        <v>36</v>
      </c>
      <c r="R423" t="s">
        <v>16</v>
      </c>
      <c r="S423" t="s">
        <v>16</v>
      </c>
      <c r="T423" s="79">
        <v>0</v>
      </c>
      <c r="U423" s="79">
        <v>5</v>
      </c>
      <c r="V423" s="79">
        <v>2.5</v>
      </c>
      <c r="W423" s="79">
        <v>5</v>
      </c>
      <c r="X423">
        <v>1.788789671</v>
      </c>
      <c r="Y423" t="s">
        <v>1104</v>
      </c>
      <c r="Z423" t="s">
        <v>622</v>
      </c>
      <c r="AA423">
        <v>1</v>
      </c>
      <c r="AB423">
        <v>20.399999999999999</v>
      </c>
      <c r="AC423">
        <v>8.6999999999999993</v>
      </c>
      <c r="AD423" t="s">
        <v>519</v>
      </c>
      <c r="AE423" t="s">
        <v>532</v>
      </c>
      <c r="AF423">
        <v>20.399999999999999</v>
      </c>
      <c r="AG423">
        <v>0.92900000000000005</v>
      </c>
      <c r="AH423">
        <v>18.951599999999999</v>
      </c>
      <c r="AI423">
        <v>1.4483999999999995</v>
      </c>
      <c r="AJ423">
        <v>0.92900000000000005</v>
      </c>
      <c r="AK423">
        <v>18.951599999999999</v>
      </c>
      <c r="AL423">
        <v>1.4483999999999995</v>
      </c>
      <c r="AM423">
        <v>71.832440675497296</v>
      </c>
      <c r="AN423">
        <v>5.4898851323577027</v>
      </c>
      <c r="AO423">
        <v>0.12849312792304982</v>
      </c>
      <c r="AP423">
        <v>9.8202498197379265E-3</v>
      </c>
      <c r="AQ423">
        <v>0.13341858489683281</v>
      </c>
    </row>
    <row r="424" spans="1:43" x14ac:dyDescent="0.35">
      <c r="A424">
        <v>423</v>
      </c>
      <c r="B424">
        <v>29</v>
      </c>
      <c r="C424" t="s">
        <v>20</v>
      </c>
      <c r="D424" s="13">
        <v>51.131604000000003</v>
      </c>
      <c r="E424" s="6">
        <v>2.6583589999999999</v>
      </c>
      <c r="F424">
        <v>0</v>
      </c>
      <c r="G424" t="s">
        <v>10</v>
      </c>
      <c r="H424">
        <v>0</v>
      </c>
      <c r="I424">
        <v>375.57111287809897</v>
      </c>
      <c r="J424" s="80">
        <v>2011</v>
      </c>
      <c r="L424">
        <v>35</v>
      </c>
      <c r="M424">
        <v>3.7637779180000002</v>
      </c>
      <c r="N424">
        <v>1</v>
      </c>
      <c r="O424" t="s">
        <v>15</v>
      </c>
      <c r="P424">
        <v>99.3</v>
      </c>
      <c r="Q424" t="s">
        <v>36</v>
      </c>
      <c r="R424" t="s">
        <v>16</v>
      </c>
      <c r="S424" t="s">
        <v>16</v>
      </c>
      <c r="T424" s="79">
        <v>0</v>
      </c>
      <c r="U424" s="79">
        <v>5</v>
      </c>
      <c r="V424" s="79">
        <v>2.5</v>
      </c>
      <c r="W424" s="79">
        <v>5</v>
      </c>
      <c r="X424">
        <v>1.788789671</v>
      </c>
      <c r="Y424" t="s">
        <v>1104</v>
      </c>
      <c r="Z424" t="s">
        <v>622</v>
      </c>
      <c r="AA424">
        <v>1</v>
      </c>
      <c r="AB424">
        <v>10.5</v>
      </c>
      <c r="AC424">
        <v>7.3</v>
      </c>
      <c r="AD424" t="s">
        <v>519</v>
      </c>
      <c r="AE424" t="s">
        <v>532</v>
      </c>
      <c r="AF424">
        <v>10.5</v>
      </c>
      <c r="AG424">
        <v>0.92900000000000005</v>
      </c>
      <c r="AH424">
        <v>9.7545000000000002</v>
      </c>
      <c r="AI424">
        <v>0.74549999999999983</v>
      </c>
      <c r="AJ424">
        <v>0.92900000000000005</v>
      </c>
      <c r="AK424">
        <v>9.7545000000000002</v>
      </c>
      <c r="AL424">
        <v>0.74549999999999983</v>
      </c>
      <c r="AM424">
        <v>36.972579759447136</v>
      </c>
      <c r="AN424">
        <v>2.8256761710664646</v>
      </c>
      <c r="AO424">
        <v>6.61361687839227E-2</v>
      </c>
      <c r="AP424">
        <v>5.0545403483945204E-3</v>
      </c>
      <c r="AQ424">
        <v>0.13341858489683281</v>
      </c>
    </row>
    <row r="425" spans="1:43" x14ac:dyDescent="0.35">
      <c r="A425">
        <v>424</v>
      </c>
      <c r="B425">
        <v>29</v>
      </c>
      <c r="C425" t="s">
        <v>20</v>
      </c>
      <c r="D425" s="13">
        <v>51.131604000000003</v>
      </c>
      <c r="E425" s="6">
        <v>2.6583589999999999</v>
      </c>
      <c r="F425">
        <v>0</v>
      </c>
      <c r="G425" t="s">
        <v>10</v>
      </c>
      <c r="H425">
        <v>0</v>
      </c>
      <c r="I425">
        <v>375.57111287809897</v>
      </c>
      <c r="J425" s="80">
        <v>2011</v>
      </c>
      <c r="L425">
        <v>35</v>
      </c>
      <c r="M425">
        <v>3.7637779180000002</v>
      </c>
      <c r="N425">
        <v>1</v>
      </c>
      <c r="O425" t="s">
        <v>15</v>
      </c>
      <c r="P425">
        <v>99.3</v>
      </c>
      <c r="Q425" t="s">
        <v>36</v>
      </c>
      <c r="R425" t="s">
        <v>16</v>
      </c>
      <c r="S425" t="s">
        <v>16</v>
      </c>
      <c r="T425" s="79">
        <v>0</v>
      </c>
      <c r="U425" s="79">
        <v>5</v>
      </c>
      <c r="V425" s="79">
        <v>2.5</v>
      </c>
      <c r="W425" s="79">
        <v>5</v>
      </c>
      <c r="X425">
        <v>1.788789671</v>
      </c>
      <c r="Y425" t="s">
        <v>1104</v>
      </c>
      <c r="Z425" t="s">
        <v>622</v>
      </c>
      <c r="AA425">
        <v>1</v>
      </c>
      <c r="AB425">
        <v>15.5</v>
      </c>
      <c r="AC425">
        <v>8.5</v>
      </c>
      <c r="AD425" t="s">
        <v>519</v>
      </c>
      <c r="AE425" t="s">
        <v>532</v>
      </c>
      <c r="AF425">
        <v>15.5</v>
      </c>
      <c r="AG425">
        <v>0.92900000000000005</v>
      </c>
      <c r="AH425">
        <v>14.399500000000002</v>
      </c>
      <c r="AI425">
        <v>1.1004999999999985</v>
      </c>
      <c r="AJ425">
        <v>0.92900000000000005</v>
      </c>
      <c r="AK425">
        <v>14.399500000000002</v>
      </c>
      <c r="AL425">
        <v>1.1004999999999985</v>
      </c>
      <c r="AM425">
        <v>54.578570121088632</v>
      </c>
      <c r="AN425">
        <v>4.1712362525266808</v>
      </c>
      <c r="AO425">
        <v>9.7629582490552563E-2</v>
      </c>
      <c r="AP425">
        <v>7.4614643238204749E-3</v>
      </c>
      <c r="AQ425">
        <v>0.13341858489683281</v>
      </c>
    </row>
    <row r="426" spans="1:43" x14ac:dyDescent="0.35">
      <c r="A426">
        <v>425</v>
      </c>
      <c r="B426">
        <v>29</v>
      </c>
      <c r="C426" t="s">
        <v>20</v>
      </c>
      <c r="D426" s="13">
        <v>51.275272999999999</v>
      </c>
      <c r="E426" s="6">
        <v>3.019771</v>
      </c>
      <c r="F426">
        <v>0</v>
      </c>
      <c r="G426" t="s">
        <v>10</v>
      </c>
      <c r="H426">
        <v>0</v>
      </c>
      <c r="I426">
        <v>439.54980584541499</v>
      </c>
      <c r="J426" s="80">
        <v>2011</v>
      </c>
      <c r="L426">
        <v>35</v>
      </c>
      <c r="M426">
        <v>3.7637779180000002</v>
      </c>
      <c r="N426">
        <v>1</v>
      </c>
      <c r="O426" t="s">
        <v>15</v>
      </c>
      <c r="P426">
        <v>99.3</v>
      </c>
      <c r="Q426" t="s">
        <v>36</v>
      </c>
      <c r="R426" t="s">
        <v>16</v>
      </c>
      <c r="S426" t="s">
        <v>16</v>
      </c>
      <c r="T426" s="79">
        <v>0</v>
      </c>
      <c r="U426" s="79">
        <v>5</v>
      </c>
      <c r="V426" s="79">
        <v>2.5</v>
      </c>
      <c r="W426" s="79">
        <v>5</v>
      </c>
      <c r="X426">
        <v>1.788789671</v>
      </c>
      <c r="Y426" t="s">
        <v>1104</v>
      </c>
      <c r="Z426" t="s">
        <v>622</v>
      </c>
      <c r="AA426">
        <v>1</v>
      </c>
      <c r="AB426">
        <v>7.2</v>
      </c>
      <c r="AC426">
        <v>2.2999999999999998</v>
      </c>
      <c r="AD426" t="s">
        <v>519</v>
      </c>
      <c r="AE426" t="s">
        <v>532</v>
      </c>
      <c r="AF426">
        <v>7.2</v>
      </c>
      <c r="AG426">
        <v>0.92900000000000005</v>
      </c>
      <c r="AH426">
        <v>6.6888000000000005</v>
      </c>
      <c r="AI426">
        <v>0.51119999999999965</v>
      </c>
      <c r="AJ426">
        <v>0.92900000000000005</v>
      </c>
      <c r="AK426">
        <v>6.6888000000000005</v>
      </c>
      <c r="AL426">
        <v>0.51119999999999965</v>
      </c>
      <c r="AM426">
        <v>25.352626120763748</v>
      </c>
      <c r="AN426">
        <v>1.9376065173027177</v>
      </c>
      <c r="AO426">
        <v>4.535051573754699E-2</v>
      </c>
      <c r="AP426">
        <v>3.4659705246133841E-3</v>
      </c>
      <c r="AQ426">
        <v>0.13341858489683281</v>
      </c>
    </row>
    <row r="427" spans="1:43" x14ac:dyDescent="0.35">
      <c r="A427">
        <v>426</v>
      </c>
      <c r="B427">
        <v>29</v>
      </c>
      <c r="C427" t="s">
        <v>20</v>
      </c>
      <c r="D427" s="13">
        <v>51.275272999999999</v>
      </c>
      <c r="E427" s="6">
        <v>3.019771</v>
      </c>
      <c r="F427">
        <v>0</v>
      </c>
      <c r="G427" t="s">
        <v>10</v>
      </c>
      <c r="H427">
        <v>0</v>
      </c>
      <c r="I427">
        <v>439.54980584541499</v>
      </c>
      <c r="J427" s="80">
        <v>2011</v>
      </c>
      <c r="L427">
        <v>35</v>
      </c>
      <c r="M427">
        <v>3.7637779180000002</v>
      </c>
      <c r="N427">
        <v>1</v>
      </c>
      <c r="O427" t="s">
        <v>15</v>
      </c>
      <c r="P427">
        <v>99.3</v>
      </c>
      <c r="Q427" t="s">
        <v>36</v>
      </c>
      <c r="R427" t="s">
        <v>16</v>
      </c>
      <c r="S427" t="s">
        <v>16</v>
      </c>
      <c r="T427" s="79">
        <v>0</v>
      </c>
      <c r="U427" s="79">
        <v>5</v>
      </c>
      <c r="V427" s="79">
        <v>2.5</v>
      </c>
      <c r="W427" s="79">
        <v>5</v>
      </c>
      <c r="X427">
        <v>1.788789671</v>
      </c>
      <c r="Y427" t="s">
        <v>1104</v>
      </c>
      <c r="Z427" t="s">
        <v>622</v>
      </c>
      <c r="AA427">
        <v>1</v>
      </c>
      <c r="AB427">
        <v>16</v>
      </c>
      <c r="AC427">
        <v>3.3</v>
      </c>
      <c r="AD427" t="s">
        <v>519</v>
      </c>
      <c r="AE427" t="s">
        <v>532</v>
      </c>
      <c r="AF427">
        <v>16</v>
      </c>
      <c r="AG427">
        <v>0.92900000000000005</v>
      </c>
      <c r="AH427">
        <v>14.864000000000001</v>
      </c>
      <c r="AI427">
        <v>1.1359999999999992</v>
      </c>
      <c r="AJ427">
        <v>0.92900000000000005</v>
      </c>
      <c r="AK427">
        <v>14.864000000000001</v>
      </c>
      <c r="AL427">
        <v>1.1359999999999992</v>
      </c>
      <c r="AM427">
        <v>56.339169157252776</v>
      </c>
      <c r="AN427">
        <v>4.3057922606727059</v>
      </c>
      <c r="AO427">
        <v>0.10077892386121554</v>
      </c>
      <c r="AP427">
        <v>7.7021567213630751E-3</v>
      </c>
      <c r="AQ427">
        <v>0.13341858489683281</v>
      </c>
    </row>
    <row r="428" spans="1:43" x14ac:dyDescent="0.35">
      <c r="A428">
        <v>427</v>
      </c>
      <c r="B428">
        <v>29</v>
      </c>
      <c r="C428" t="s">
        <v>20</v>
      </c>
      <c r="D428" s="13">
        <v>51.368547</v>
      </c>
      <c r="E428" s="6">
        <v>3.3649909999999998</v>
      </c>
      <c r="F428">
        <v>0</v>
      </c>
      <c r="G428" t="s">
        <v>10</v>
      </c>
      <c r="H428">
        <v>0</v>
      </c>
      <c r="I428">
        <v>439.50270844195899</v>
      </c>
      <c r="J428" s="80">
        <v>2011</v>
      </c>
      <c r="L428">
        <v>35</v>
      </c>
      <c r="M428">
        <v>3.7637779180000002</v>
      </c>
      <c r="N428">
        <v>1</v>
      </c>
      <c r="O428" t="s">
        <v>15</v>
      </c>
      <c r="P428">
        <v>99.3</v>
      </c>
      <c r="Q428" t="s">
        <v>36</v>
      </c>
      <c r="R428" t="s">
        <v>16</v>
      </c>
      <c r="S428" t="s">
        <v>16</v>
      </c>
      <c r="T428" s="79">
        <v>0</v>
      </c>
      <c r="U428" s="79">
        <v>5</v>
      </c>
      <c r="V428" s="79">
        <v>2.5</v>
      </c>
      <c r="W428" s="79">
        <v>5</v>
      </c>
      <c r="X428">
        <v>1.788789671</v>
      </c>
      <c r="Y428" t="s">
        <v>1104</v>
      </c>
      <c r="Z428" t="s">
        <v>622</v>
      </c>
      <c r="AA428">
        <v>1</v>
      </c>
      <c r="AB428">
        <v>12</v>
      </c>
      <c r="AC428">
        <v>5</v>
      </c>
      <c r="AD428" t="s">
        <v>519</v>
      </c>
      <c r="AE428" t="s">
        <v>532</v>
      </c>
      <c r="AF428">
        <v>12</v>
      </c>
      <c r="AG428">
        <v>0.92900000000000005</v>
      </c>
      <c r="AH428">
        <v>11.148</v>
      </c>
      <c r="AI428">
        <v>0.85200000000000031</v>
      </c>
      <c r="AJ428">
        <v>0.92900000000000005</v>
      </c>
      <c r="AK428">
        <v>11.148</v>
      </c>
      <c r="AL428">
        <v>0.85200000000000031</v>
      </c>
      <c r="AM428">
        <v>42.254376867939584</v>
      </c>
      <c r="AN428">
        <v>3.2293441955045332</v>
      </c>
      <c r="AO428">
        <v>7.5584192895911659E-2</v>
      </c>
      <c r="AP428">
        <v>5.7766175410223133E-3</v>
      </c>
      <c r="AQ428">
        <v>0.13341858489683281</v>
      </c>
    </row>
    <row r="429" spans="1:43" x14ac:dyDescent="0.35">
      <c r="A429">
        <v>428</v>
      </c>
      <c r="B429">
        <v>29</v>
      </c>
      <c r="C429" t="s">
        <v>20</v>
      </c>
      <c r="D429" s="13">
        <v>51.368547</v>
      </c>
      <c r="E429" s="6">
        <v>3.3649909999999998</v>
      </c>
      <c r="F429">
        <v>0</v>
      </c>
      <c r="G429" t="s">
        <v>10</v>
      </c>
      <c r="H429">
        <v>0</v>
      </c>
      <c r="I429">
        <v>439.50270844195899</v>
      </c>
      <c r="J429" s="80">
        <v>2011</v>
      </c>
      <c r="L429">
        <v>35</v>
      </c>
      <c r="M429">
        <v>3.7637779180000002</v>
      </c>
      <c r="N429">
        <v>1</v>
      </c>
      <c r="O429" t="s">
        <v>15</v>
      </c>
      <c r="P429">
        <v>99.3</v>
      </c>
      <c r="Q429" t="s">
        <v>36</v>
      </c>
      <c r="R429" t="s">
        <v>16</v>
      </c>
      <c r="S429" t="s">
        <v>16</v>
      </c>
      <c r="T429" s="79">
        <v>0</v>
      </c>
      <c r="U429" s="79">
        <v>5</v>
      </c>
      <c r="V429" s="79">
        <v>2.5</v>
      </c>
      <c r="W429" s="79">
        <v>5</v>
      </c>
      <c r="X429">
        <v>1.788789671</v>
      </c>
      <c r="Y429" t="s">
        <v>1104</v>
      </c>
      <c r="Z429" t="s">
        <v>622</v>
      </c>
      <c r="AA429">
        <v>1</v>
      </c>
      <c r="AB429">
        <v>18.2</v>
      </c>
      <c r="AC429">
        <v>15.1</v>
      </c>
      <c r="AD429" t="s">
        <v>519</v>
      </c>
      <c r="AE429" t="s">
        <v>532</v>
      </c>
      <c r="AF429">
        <v>18.2</v>
      </c>
      <c r="AG429">
        <v>0.92900000000000005</v>
      </c>
      <c r="AH429">
        <v>16.907800000000002</v>
      </c>
      <c r="AI429">
        <v>1.2921999999999976</v>
      </c>
      <c r="AJ429">
        <v>0.92900000000000005</v>
      </c>
      <c r="AK429">
        <v>16.907800000000002</v>
      </c>
      <c r="AL429">
        <v>1.2921999999999976</v>
      </c>
      <c r="AM429">
        <v>64.085804916375039</v>
      </c>
      <c r="AN429">
        <v>4.8978386965151977</v>
      </c>
      <c r="AO429">
        <v>0.11463602589213269</v>
      </c>
      <c r="AP429">
        <v>8.7612032705504887E-3</v>
      </c>
      <c r="AQ429">
        <v>0.13341858489683281</v>
      </c>
    </row>
    <row r="430" spans="1:43" x14ac:dyDescent="0.35">
      <c r="A430">
        <v>429</v>
      </c>
      <c r="B430">
        <v>30</v>
      </c>
      <c r="C430" t="s">
        <v>43</v>
      </c>
      <c r="D430" s="4">
        <v>37.862000000000002</v>
      </c>
      <c r="E430" s="5">
        <v>119.444</v>
      </c>
      <c r="F430">
        <v>15.63</v>
      </c>
      <c r="G430" t="s">
        <v>614</v>
      </c>
      <c r="H430">
        <v>10</v>
      </c>
      <c r="I430">
        <v>307.01972836720603</v>
      </c>
      <c r="J430" s="80">
        <v>2016</v>
      </c>
      <c r="K430" t="s">
        <v>30</v>
      </c>
      <c r="L430">
        <v>65</v>
      </c>
      <c r="M430">
        <v>7.2453993929999996</v>
      </c>
      <c r="N430">
        <v>5</v>
      </c>
      <c r="O430" t="s">
        <v>12</v>
      </c>
      <c r="P430">
        <v>92.5</v>
      </c>
      <c r="Q430" t="s">
        <v>13</v>
      </c>
      <c r="R430" t="s">
        <v>14</v>
      </c>
      <c r="S430" t="s">
        <v>14</v>
      </c>
      <c r="T430" s="79">
        <v>0</v>
      </c>
      <c r="W430" s="79">
        <v>0</v>
      </c>
      <c r="X430">
        <v>0.61037440899999995</v>
      </c>
      <c r="Y430" t="s">
        <v>812</v>
      </c>
      <c r="Z430" t="s">
        <v>619</v>
      </c>
      <c r="AA430">
        <v>15</v>
      </c>
      <c r="AB430">
        <v>7.82</v>
      </c>
      <c r="AC430">
        <v>3.1</v>
      </c>
      <c r="AD430" t="s">
        <v>519</v>
      </c>
      <c r="AE430" t="s">
        <v>527</v>
      </c>
      <c r="AF430">
        <v>156.4</v>
      </c>
      <c r="AG430">
        <v>0.93879999999999997</v>
      </c>
      <c r="AH430">
        <v>146.82831999999999</v>
      </c>
      <c r="AI430">
        <v>9.5716800000000148</v>
      </c>
      <c r="AJ430">
        <v>0.93879999999999997</v>
      </c>
      <c r="AK430">
        <v>146.82831999999999</v>
      </c>
      <c r="AL430">
        <v>9.5716800000000148</v>
      </c>
      <c r="AM430">
        <v>1150.0862925440103</v>
      </c>
      <c r="AN430">
        <v>74.973669688638211</v>
      </c>
      <c r="AO430">
        <v>0.70198324111055133</v>
      </c>
      <c r="AP430">
        <v>4.5762009326763754E-2</v>
      </c>
      <c r="AQ430">
        <v>0.13208853699948581</v>
      </c>
    </row>
    <row r="431" spans="1:43" x14ac:dyDescent="0.35">
      <c r="A431">
        <v>430</v>
      </c>
      <c r="B431">
        <v>30</v>
      </c>
      <c r="C431" t="s">
        <v>43</v>
      </c>
      <c r="D431" s="4">
        <v>38.095999999999997</v>
      </c>
      <c r="E431" s="5">
        <v>120.04300000000001</v>
      </c>
      <c r="F431">
        <v>31.4</v>
      </c>
      <c r="G431" t="s">
        <v>614</v>
      </c>
      <c r="H431">
        <v>10</v>
      </c>
      <c r="I431">
        <v>508.67404102934699</v>
      </c>
      <c r="J431" s="80">
        <v>2016</v>
      </c>
      <c r="K431" t="s">
        <v>30</v>
      </c>
      <c r="L431">
        <v>65</v>
      </c>
      <c r="M431">
        <v>7.2453993929999996</v>
      </c>
      <c r="N431">
        <v>5</v>
      </c>
      <c r="O431" t="s">
        <v>12</v>
      </c>
      <c r="P431">
        <v>92.5</v>
      </c>
      <c r="Q431" t="s">
        <v>13</v>
      </c>
      <c r="R431" t="s">
        <v>14</v>
      </c>
      <c r="S431" t="s">
        <v>14</v>
      </c>
      <c r="T431" s="79">
        <v>0</v>
      </c>
      <c r="W431" s="79">
        <v>0</v>
      </c>
      <c r="X431">
        <v>0.61037440899999995</v>
      </c>
      <c r="Y431" t="s">
        <v>812</v>
      </c>
      <c r="Z431" t="s">
        <v>619</v>
      </c>
      <c r="AA431">
        <v>18</v>
      </c>
      <c r="AB431">
        <v>11.45</v>
      </c>
      <c r="AC431">
        <v>0.82</v>
      </c>
      <c r="AD431" t="s">
        <v>519</v>
      </c>
      <c r="AE431" t="s">
        <v>527</v>
      </c>
      <c r="AF431">
        <v>229</v>
      </c>
      <c r="AG431">
        <v>0.93879999999999997</v>
      </c>
      <c r="AH431">
        <v>214.98519999999999</v>
      </c>
      <c r="AI431">
        <v>14.014800000000008</v>
      </c>
      <c r="AJ431">
        <v>0.93879999999999997</v>
      </c>
      <c r="AK431">
        <v>214.98519999999999</v>
      </c>
      <c r="AL431">
        <v>14.014800000000008</v>
      </c>
      <c r="AM431">
        <v>1683.9498784691714</v>
      </c>
      <c r="AN431">
        <v>109.77602531136914</v>
      </c>
      <c r="AO431">
        <v>1.0278399118562422</v>
      </c>
      <c r="AP431">
        <v>6.7004476571795979E-2</v>
      </c>
      <c r="AQ431">
        <v>0.13208853699948581</v>
      </c>
    </row>
    <row r="432" spans="1:43" x14ac:dyDescent="0.35">
      <c r="A432">
        <v>431</v>
      </c>
      <c r="B432">
        <v>30</v>
      </c>
      <c r="C432" t="s">
        <v>43</v>
      </c>
      <c r="D432" s="4">
        <v>33.716884</v>
      </c>
      <c r="E432" s="5">
        <v>123.390299</v>
      </c>
      <c r="F432">
        <v>168.05</v>
      </c>
      <c r="G432" t="s">
        <v>614</v>
      </c>
      <c r="H432">
        <v>20</v>
      </c>
      <c r="I432">
        <v>0</v>
      </c>
      <c r="J432" s="80">
        <v>2016</v>
      </c>
      <c r="K432" t="s">
        <v>30</v>
      </c>
      <c r="L432">
        <v>65</v>
      </c>
      <c r="M432">
        <v>7.2453993929999996</v>
      </c>
      <c r="N432">
        <v>5</v>
      </c>
      <c r="O432" t="s">
        <v>12</v>
      </c>
      <c r="P432">
        <v>92.5</v>
      </c>
      <c r="Q432" t="s">
        <v>13</v>
      </c>
      <c r="R432" t="s">
        <v>14</v>
      </c>
      <c r="S432" t="s">
        <v>14</v>
      </c>
      <c r="T432" s="79">
        <v>0</v>
      </c>
      <c r="W432" s="79">
        <v>0</v>
      </c>
      <c r="X432">
        <v>0.61037440899999995</v>
      </c>
      <c r="Y432" t="s">
        <v>812</v>
      </c>
      <c r="Z432" t="s">
        <v>619</v>
      </c>
      <c r="AA432">
        <v>12</v>
      </c>
      <c r="AB432">
        <v>4.3899999999999997</v>
      </c>
      <c r="AC432">
        <v>1.1100000000000001</v>
      </c>
      <c r="AD432" t="s">
        <v>519</v>
      </c>
      <c r="AE432" t="s">
        <v>527</v>
      </c>
      <c r="AF432">
        <v>87.8</v>
      </c>
      <c r="AG432">
        <v>0.93879999999999997</v>
      </c>
      <c r="AH432">
        <v>82.426639999999992</v>
      </c>
      <c r="AI432">
        <v>5.3733600000000052</v>
      </c>
      <c r="AJ432">
        <v>0.93879999999999997</v>
      </c>
      <c r="AK432">
        <v>82.426639999999992</v>
      </c>
      <c r="AL432">
        <v>5.3733600000000052</v>
      </c>
      <c r="AM432">
        <v>645.63667829516703</v>
      </c>
      <c r="AN432">
        <v>42.088799224184335</v>
      </c>
      <c r="AO432">
        <v>0.39408010594313564</v>
      </c>
      <c r="AP432">
        <v>2.568992595198117E-2</v>
      </c>
      <c r="AQ432">
        <v>0.13077174832993385</v>
      </c>
    </row>
    <row r="433" spans="1:43" x14ac:dyDescent="0.35">
      <c r="A433">
        <v>432</v>
      </c>
      <c r="B433">
        <v>30</v>
      </c>
      <c r="C433" t="s">
        <v>43</v>
      </c>
      <c r="D433" s="4">
        <v>38.585999999999999</v>
      </c>
      <c r="E433" s="5">
        <v>118.854</v>
      </c>
      <c r="F433">
        <v>27.43</v>
      </c>
      <c r="G433" t="s">
        <v>614</v>
      </c>
      <c r="H433">
        <v>20</v>
      </c>
      <c r="I433">
        <v>227.925659844145</v>
      </c>
      <c r="J433" s="80">
        <v>2016</v>
      </c>
      <c r="K433" t="s">
        <v>30</v>
      </c>
      <c r="L433">
        <v>65</v>
      </c>
      <c r="M433">
        <v>7.2453993929999996</v>
      </c>
      <c r="N433">
        <v>5</v>
      </c>
      <c r="O433" t="s">
        <v>12</v>
      </c>
      <c r="P433">
        <v>92.5</v>
      </c>
      <c r="Q433" t="s">
        <v>13</v>
      </c>
      <c r="R433" t="s">
        <v>14</v>
      </c>
      <c r="S433" t="s">
        <v>14</v>
      </c>
      <c r="T433" s="79">
        <v>0</v>
      </c>
      <c r="W433" s="79">
        <v>0</v>
      </c>
      <c r="X433">
        <v>0.61037440899999995</v>
      </c>
      <c r="Y433" t="s">
        <v>812</v>
      </c>
      <c r="Z433" t="s">
        <v>619</v>
      </c>
      <c r="AA433">
        <v>12</v>
      </c>
      <c r="AB433">
        <v>9.8000000000000007</v>
      </c>
      <c r="AC433">
        <v>1.97</v>
      </c>
      <c r="AD433" t="s">
        <v>519</v>
      </c>
      <c r="AE433" t="s">
        <v>527</v>
      </c>
      <c r="AF433">
        <v>196</v>
      </c>
      <c r="AG433">
        <v>0.93879999999999997</v>
      </c>
      <c r="AH433">
        <v>184.00479999999999</v>
      </c>
      <c r="AI433">
        <v>11.995200000000011</v>
      </c>
      <c r="AJ433">
        <v>0.93879999999999997</v>
      </c>
      <c r="AK433">
        <v>184.00479999999999</v>
      </c>
      <c r="AL433">
        <v>11.995200000000011</v>
      </c>
      <c r="AM433">
        <v>1441.2846121395526</v>
      </c>
      <c r="AN433">
        <v>93.95677275558235</v>
      </c>
      <c r="AO433">
        <v>0.87972324333547358</v>
      </c>
      <c r="AP433">
        <v>5.7348809642235876E-2</v>
      </c>
      <c r="AQ433">
        <v>0.13077174832993385</v>
      </c>
    </row>
    <row r="434" spans="1:43" x14ac:dyDescent="0.35">
      <c r="A434">
        <v>433</v>
      </c>
      <c r="B434">
        <v>30</v>
      </c>
      <c r="C434" t="s">
        <v>43</v>
      </c>
      <c r="D434" s="4">
        <v>39.396999999999998</v>
      </c>
      <c r="E434" s="5">
        <v>120.20399999999999</v>
      </c>
      <c r="F434">
        <v>56.52</v>
      </c>
      <c r="G434" t="s">
        <v>614</v>
      </c>
      <c r="H434">
        <v>30</v>
      </c>
      <c r="I434">
        <v>620.20670093891601</v>
      </c>
      <c r="J434" s="80">
        <v>2016</v>
      </c>
      <c r="K434" t="s">
        <v>30</v>
      </c>
      <c r="L434">
        <v>65</v>
      </c>
      <c r="M434">
        <v>7.2453993929999996</v>
      </c>
      <c r="N434">
        <v>5</v>
      </c>
      <c r="O434" t="s">
        <v>12</v>
      </c>
      <c r="P434">
        <v>92.5</v>
      </c>
      <c r="Q434" t="s">
        <v>13</v>
      </c>
      <c r="R434" t="s">
        <v>14</v>
      </c>
      <c r="S434" t="s">
        <v>14</v>
      </c>
      <c r="T434" s="79">
        <v>0</v>
      </c>
      <c r="W434" s="79">
        <v>0</v>
      </c>
      <c r="X434">
        <v>0.61037440899999995</v>
      </c>
      <c r="Y434" t="s">
        <v>812</v>
      </c>
      <c r="Z434" t="s">
        <v>619</v>
      </c>
      <c r="AA434">
        <v>21</v>
      </c>
      <c r="AB434">
        <v>6.24</v>
      </c>
      <c r="AC434">
        <v>1.66</v>
      </c>
      <c r="AD434" t="s">
        <v>519</v>
      </c>
      <c r="AE434" t="s">
        <v>527</v>
      </c>
      <c r="AF434">
        <v>124.80000000000001</v>
      </c>
      <c r="AG434">
        <v>0.93879999999999997</v>
      </c>
      <c r="AH434">
        <v>117.16224000000001</v>
      </c>
      <c r="AI434">
        <v>7.6377600000000001</v>
      </c>
      <c r="AJ434">
        <v>0.93879999999999997</v>
      </c>
      <c r="AK434">
        <v>117.16224000000001</v>
      </c>
      <c r="AL434">
        <v>7.6377600000000001</v>
      </c>
      <c r="AM434">
        <v>917.71591630110299</v>
      </c>
      <c r="AN434">
        <v>59.825536938248305</v>
      </c>
      <c r="AO434">
        <v>0.56015031004217908</v>
      </c>
      <c r="AP434">
        <v>3.6515976751790975E-2</v>
      </c>
      <c r="AQ434">
        <v>0.12946808670713136</v>
      </c>
    </row>
    <row r="435" spans="1:43" x14ac:dyDescent="0.35">
      <c r="A435">
        <v>434</v>
      </c>
      <c r="B435">
        <v>30</v>
      </c>
      <c r="C435" t="s">
        <v>43</v>
      </c>
      <c r="D435" s="4">
        <v>35.270245000000003</v>
      </c>
      <c r="E435" s="5">
        <v>122.83520300000001</v>
      </c>
      <c r="F435">
        <v>138.99</v>
      </c>
      <c r="G435" t="s">
        <v>614</v>
      </c>
      <c r="H435">
        <v>45</v>
      </c>
      <c r="I435">
        <v>0</v>
      </c>
      <c r="J435" s="80">
        <v>2016</v>
      </c>
      <c r="K435" t="s">
        <v>30</v>
      </c>
      <c r="L435">
        <v>65</v>
      </c>
      <c r="M435">
        <v>7.2453993929999996</v>
      </c>
      <c r="N435">
        <v>5</v>
      </c>
      <c r="O435" t="s">
        <v>12</v>
      </c>
      <c r="P435">
        <v>92.5</v>
      </c>
      <c r="Q435" t="s">
        <v>13</v>
      </c>
      <c r="R435" t="s">
        <v>14</v>
      </c>
      <c r="S435" t="s">
        <v>14</v>
      </c>
      <c r="T435" s="79">
        <v>0</v>
      </c>
      <c r="W435" s="79">
        <v>0</v>
      </c>
      <c r="X435">
        <v>0.61037440899999995</v>
      </c>
      <c r="Y435" t="s">
        <v>812</v>
      </c>
      <c r="Z435" t="s">
        <v>619</v>
      </c>
      <c r="AA435">
        <v>24</v>
      </c>
      <c r="AB435">
        <v>2.85</v>
      </c>
      <c r="AC435">
        <v>0.98</v>
      </c>
      <c r="AD435" t="s">
        <v>519</v>
      </c>
      <c r="AE435" t="s">
        <v>527</v>
      </c>
      <c r="AF435">
        <v>57</v>
      </c>
      <c r="AG435">
        <v>0.93879999999999997</v>
      </c>
      <c r="AH435">
        <v>53.511600000000001</v>
      </c>
      <c r="AI435">
        <v>3.4883999999999986</v>
      </c>
      <c r="AJ435">
        <v>0.93879999999999997</v>
      </c>
      <c r="AK435">
        <v>53.511600000000001</v>
      </c>
      <c r="AL435">
        <v>3.4883999999999986</v>
      </c>
      <c r="AM435">
        <v>419.149096387523</v>
      </c>
      <c r="AN435">
        <v>27.324163505449935</v>
      </c>
      <c r="AO435">
        <v>0.25583788199041835</v>
      </c>
      <c r="AP435">
        <v>1.6677970151058371E-2</v>
      </c>
      <c r="AQ435">
        <v>0.12753692157911437</v>
      </c>
    </row>
    <row r="436" spans="1:43" x14ac:dyDescent="0.35">
      <c r="A436">
        <v>435</v>
      </c>
      <c r="B436">
        <v>30</v>
      </c>
      <c r="C436" t="s">
        <v>43</v>
      </c>
      <c r="D436" s="4">
        <v>38.585999999999999</v>
      </c>
      <c r="E436" s="5">
        <v>121.928</v>
      </c>
      <c r="F436">
        <v>25.67</v>
      </c>
      <c r="G436" t="s">
        <v>614</v>
      </c>
      <c r="H436">
        <v>45</v>
      </c>
      <c r="I436">
        <v>1192.9369333013001</v>
      </c>
      <c r="J436" s="80">
        <v>2016</v>
      </c>
      <c r="K436" t="s">
        <v>30</v>
      </c>
      <c r="L436">
        <v>65</v>
      </c>
      <c r="M436">
        <v>7.2453993929999996</v>
      </c>
      <c r="N436">
        <v>5</v>
      </c>
      <c r="O436" t="s">
        <v>12</v>
      </c>
      <c r="P436">
        <v>92.5</v>
      </c>
      <c r="Q436" t="s">
        <v>13</v>
      </c>
      <c r="R436" t="s">
        <v>14</v>
      </c>
      <c r="S436" t="s">
        <v>14</v>
      </c>
      <c r="T436" s="79">
        <v>0</v>
      </c>
      <c r="W436" s="79">
        <v>0</v>
      </c>
      <c r="X436">
        <v>0.61037440899999995</v>
      </c>
      <c r="Y436" t="s">
        <v>812</v>
      </c>
      <c r="Z436" t="s">
        <v>619</v>
      </c>
      <c r="AA436">
        <v>9</v>
      </c>
      <c r="AB436">
        <v>4.5</v>
      </c>
      <c r="AC436">
        <v>0.56000000000000005</v>
      </c>
      <c r="AD436" t="s">
        <v>519</v>
      </c>
      <c r="AE436" t="s">
        <v>527</v>
      </c>
      <c r="AF436">
        <v>90</v>
      </c>
      <c r="AG436">
        <v>0.93879999999999997</v>
      </c>
      <c r="AH436">
        <v>84.49199999999999</v>
      </c>
      <c r="AI436">
        <v>5.5080000000000098</v>
      </c>
      <c r="AJ436">
        <v>0.93879999999999997</v>
      </c>
      <c r="AK436">
        <v>84.49199999999999</v>
      </c>
      <c r="AL436">
        <v>5.5080000000000098</v>
      </c>
      <c r="AM436">
        <v>661.81436271714165</v>
      </c>
      <c r="AN436">
        <v>43.143416061236827</v>
      </c>
      <c r="AO436">
        <v>0.40395455051118695</v>
      </c>
      <c r="AP436">
        <v>2.6333637080618533E-2</v>
      </c>
      <c r="AQ436">
        <v>0.12753692157911437</v>
      </c>
    </row>
    <row r="437" spans="1:43" x14ac:dyDescent="0.35">
      <c r="A437">
        <v>436</v>
      </c>
      <c r="B437">
        <v>30</v>
      </c>
      <c r="C437" t="s">
        <v>43</v>
      </c>
      <c r="D437" s="4">
        <v>37.106000000000002</v>
      </c>
      <c r="E437" s="5">
        <v>123.639</v>
      </c>
      <c r="F437">
        <v>57.75</v>
      </c>
      <c r="G437" t="s">
        <v>614</v>
      </c>
      <c r="H437">
        <v>50</v>
      </c>
      <c r="I437">
        <v>470.46576232910201</v>
      </c>
      <c r="J437" s="80">
        <v>2016</v>
      </c>
      <c r="K437" t="s">
        <v>30</v>
      </c>
      <c r="L437">
        <v>65</v>
      </c>
      <c r="M437">
        <v>7.2453993929999996</v>
      </c>
      <c r="N437">
        <v>5</v>
      </c>
      <c r="O437" t="s">
        <v>12</v>
      </c>
      <c r="P437">
        <v>92.5</v>
      </c>
      <c r="Q437" t="s">
        <v>13</v>
      </c>
      <c r="R437" t="s">
        <v>14</v>
      </c>
      <c r="S437" t="s">
        <v>14</v>
      </c>
      <c r="T437" s="79">
        <v>0</v>
      </c>
      <c r="W437" s="79">
        <v>0</v>
      </c>
      <c r="X437">
        <v>0.61037440899999995</v>
      </c>
      <c r="Y437" t="s">
        <v>812</v>
      </c>
      <c r="Z437" t="s">
        <v>619</v>
      </c>
      <c r="AA437">
        <v>21</v>
      </c>
      <c r="AB437">
        <v>5.42</v>
      </c>
      <c r="AC437">
        <v>2.37</v>
      </c>
      <c r="AD437" t="s">
        <v>519</v>
      </c>
      <c r="AE437" t="s">
        <v>527</v>
      </c>
      <c r="AF437">
        <v>108.4</v>
      </c>
      <c r="AG437">
        <v>0.93879999999999997</v>
      </c>
      <c r="AH437">
        <v>101.76592000000001</v>
      </c>
      <c r="AI437">
        <v>6.6340799999999973</v>
      </c>
      <c r="AJ437">
        <v>0.93879999999999997</v>
      </c>
      <c r="AK437">
        <v>101.76592000000001</v>
      </c>
      <c r="AL437">
        <v>6.6340799999999973</v>
      </c>
      <c r="AM437">
        <v>797.11863242820164</v>
      </c>
      <c r="AN437">
        <v>51.963847789311799</v>
      </c>
      <c r="AO437">
        <v>0.48654081417125178</v>
      </c>
      <c r="AP437">
        <v>3.1717402883767142E-2</v>
      </c>
      <c r="AQ437">
        <v>0.12689962245301062</v>
      </c>
    </row>
    <row r="438" spans="1:43" x14ac:dyDescent="0.35">
      <c r="A438">
        <v>437</v>
      </c>
      <c r="B438">
        <v>30</v>
      </c>
      <c r="C438" t="s">
        <v>43</v>
      </c>
      <c r="D438" s="4">
        <v>36.189942000000002</v>
      </c>
      <c r="E438" s="5">
        <v>122.87322899999999</v>
      </c>
      <c r="F438">
        <v>51.02</v>
      </c>
      <c r="G438" t="s">
        <v>614</v>
      </c>
      <c r="H438">
        <v>51</v>
      </c>
      <c r="I438">
        <v>609.33688856151002</v>
      </c>
      <c r="J438" s="80">
        <v>2016</v>
      </c>
      <c r="K438" t="s">
        <v>30</v>
      </c>
      <c r="L438">
        <v>65</v>
      </c>
      <c r="M438">
        <v>7.2453993929999996</v>
      </c>
      <c r="N438">
        <v>5</v>
      </c>
      <c r="O438" t="s">
        <v>12</v>
      </c>
      <c r="P438">
        <v>92.5</v>
      </c>
      <c r="Q438" t="s">
        <v>13</v>
      </c>
      <c r="R438" t="s">
        <v>14</v>
      </c>
      <c r="S438" t="s">
        <v>14</v>
      </c>
      <c r="T438" s="79">
        <v>0</v>
      </c>
      <c r="W438" s="79">
        <v>0</v>
      </c>
      <c r="X438">
        <v>0.61037440899999995</v>
      </c>
      <c r="Y438" t="s">
        <v>812</v>
      </c>
      <c r="Z438" t="s">
        <v>619</v>
      </c>
      <c r="AA438">
        <v>24</v>
      </c>
      <c r="AB438">
        <v>3.45</v>
      </c>
      <c r="AC438">
        <v>1.6</v>
      </c>
      <c r="AD438" t="s">
        <v>519</v>
      </c>
      <c r="AE438" t="s">
        <v>527</v>
      </c>
      <c r="AF438">
        <v>69</v>
      </c>
      <c r="AG438">
        <v>0.93879999999999997</v>
      </c>
      <c r="AH438">
        <v>64.777199999999993</v>
      </c>
      <c r="AI438">
        <v>4.2228000000000065</v>
      </c>
      <c r="AJ438">
        <v>0.93879999999999997</v>
      </c>
      <c r="AK438">
        <v>64.777199999999993</v>
      </c>
      <c r="AL438">
        <v>4.2228000000000065</v>
      </c>
      <c r="AM438">
        <v>507.39101141647512</v>
      </c>
      <c r="AN438">
        <v>33.076618980281566</v>
      </c>
      <c r="AO438">
        <v>0.30969848872524325</v>
      </c>
      <c r="AP438">
        <v>2.0189121761807542E-2</v>
      </c>
      <c r="AQ438">
        <v>0.12677254528648768</v>
      </c>
    </row>
    <row r="439" spans="1:43" x14ac:dyDescent="0.35">
      <c r="A439">
        <v>438</v>
      </c>
      <c r="B439">
        <v>30</v>
      </c>
      <c r="C439" t="s">
        <v>43</v>
      </c>
      <c r="D439" s="4">
        <v>38.088000000000001</v>
      </c>
      <c r="E439" s="5">
        <v>121.282</v>
      </c>
      <c r="F439">
        <v>23.26</v>
      </c>
      <c r="G439" t="s">
        <v>614</v>
      </c>
      <c r="H439">
        <v>55</v>
      </c>
      <c r="I439">
        <v>1061.55757817721</v>
      </c>
      <c r="J439" s="80">
        <v>2016</v>
      </c>
      <c r="K439" t="s">
        <v>30</v>
      </c>
      <c r="L439">
        <v>65</v>
      </c>
      <c r="M439">
        <v>7.2453993929999996</v>
      </c>
      <c r="N439">
        <v>5</v>
      </c>
      <c r="O439" t="s">
        <v>12</v>
      </c>
      <c r="P439">
        <v>92.5</v>
      </c>
      <c r="Q439" t="s">
        <v>13</v>
      </c>
      <c r="R439" t="s">
        <v>14</v>
      </c>
      <c r="S439" t="s">
        <v>14</v>
      </c>
      <c r="T439" s="79">
        <v>0</v>
      </c>
      <c r="W439" s="79">
        <v>0</v>
      </c>
      <c r="X439">
        <v>0.61037440899999995</v>
      </c>
      <c r="Y439" t="s">
        <v>812</v>
      </c>
      <c r="Z439" t="s">
        <v>619</v>
      </c>
      <c r="AA439">
        <v>9</v>
      </c>
      <c r="AB439">
        <v>11.03</v>
      </c>
      <c r="AC439">
        <v>5.62</v>
      </c>
      <c r="AD439" t="s">
        <v>519</v>
      </c>
      <c r="AE439" t="s">
        <v>527</v>
      </c>
      <c r="AF439">
        <v>220.6</v>
      </c>
      <c r="AG439">
        <v>0.93879999999999997</v>
      </c>
      <c r="AH439">
        <v>207.09927999999999</v>
      </c>
      <c r="AI439">
        <v>13.500720000000001</v>
      </c>
      <c r="AJ439">
        <v>0.93879999999999997</v>
      </c>
      <c r="AK439">
        <v>207.09927999999999</v>
      </c>
      <c r="AL439">
        <v>13.500720000000001</v>
      </c>
      <c r="AM439">
        <v>1622.1805379489049</v>
      </c>
      <c r="AN439">
        <v>105.74930647898699</v>
      </c>
      <c r="AO439">
        <v>0.99013748714186489</v>
      </c>
      <c r="AP439">
        <v>6.4546670444271551E-2</v>
      </c>
      <c r="AQ439">
        <v>0.12626550789629359</v>
      </c>
    </row>
    <row r="440" spans="1:43" x14ac:dyDescent="0.35">
      <c r="A440">
        <v>439</v>
      </c>
      <c r="B440">
        <v>30</v>
      </c>
      <c r="C440" t="s">
        <v>43</v>
      </c>
      <c r="D440" s="4">
        <v>33.864114999999998</v>
      </c>
      <c r="E440" s="5">
        <v>123.066439</v>
      </c>
      <c r="F440">
        <v>147.52000000000001</v>
      </c>
      <c r="G440" t="s">
        <v>614</v>
      </c>
      <c r="H440">
        <v>60</v>
      </c>
      <c r="I440">
        <v>0</v>
      </c>
      <c r="J440" s="80">
        <v>2016</v>
      </c>
      <c r="K440" t="s">
        <v>30</v>
      </c>
      <c r="L440">
        <v>65</v>
      </c>
      <c r="M440">
        <v>7.2453993929999996</v>
      </c>
      <c r="N440">
        <v>5</v>
      </c>
      <c r="O440" t="s">
        <v>12</v>
      </c>
      <c r="P440">
        <v>92.5</v>
      </c>
      <c r="Q440" t="s">
        <v>13</v>
      </c>
      <c r="R440" t="s">
        <v>14</v>
      </c>
      <c r="S440" t="s">
        <v>14</v>
      </c>
      <c r="T440" s="79">
        <v>0</v>
      </c>
      <c r="W440" s="79">
        <v>0</v>
      </c>
      <c r="X440">
        <v>0.61037440899999995</v>
      </c>
      <c r="Y440" t="s">
        <v>812</v>
      </c>
      <c r="Z440" t="s">
        <v>619</v>
      </c>
      <c r="AA440">
        <v>21</v>
      </c>
      <c r="AB440">
        <v>3.33</v>
      </c>
      <c r="AC440">
        <v>0.89</v>
      </c>
      <c r="AD440" t="s">
        <v>519</v>
      </c>
      <c r="AE440" t="s">
        <v>527</v>
      </c>
      <c r="AF440">
        <v>66.599999999999994</v>
      </c>
      <c r="AG440">
        <v>0.93879999999999997</v>
      </c>
      <c r="AH440">
        <v>62.524079999999991</v>
      </c>
      <c r="AI440">
        <v>4.0759200000000035</v>
      </c>
      <c r="AJ440">
        <v>0.93879999999999997</v>
      </c>
      <c r="AK440">
        <v>62.524079999999991</v>
      </c>
      <c r="AL440">
        <v>4.0759200000000035</v>
      </c>
      <c r="AM440">
        <v>489.74262841068469</v>
      </c>
      <c r="AN440">
        <v>31.926127885315225</v>
      </c>
      <c r="AO440">
        <v>0.29892636737827821</v>
      </c>
      <c r="AP440">
        <v>1.9486891439657698E-2</v>
      </c>
      <c r="AQ440">
        <v>0.12563456199574177</v>
      </c>
    </row>
    <row r="441" spans="1:43" x14ac:dyDescent="0.35">
      <c r="A441">
        <v>440</v>
      </c>
      <c r="B441">
        <v>30</v>
      </c>
      <c r="C441" t="s">
        <v>43</v>
      </c>
      <c r="D441" s="4">
        <v>35.972209999999997</v>
      </c>
      <c r="E441" s="5">
        <v>122.846682</v>
      </c>
      <c r="F441">
        <v>67.53</v>
      </c>
      <c r="G441" t="s">
        <v>614</v>
      </c>
      <c r="H441">
        <v>60</v>
      </c>
      <c r="I441">
        <v>1016.8504227348</v>
      </c>
      <c r="J441" s="80">
        <v>2016</v>
      </c>
      <c r="K441" t="s">
        <v>30</v>
      </c>
      <c r="L441">
        <v>65</v>
      </c>
      <c r="M441">
        <v>7.2453993929999996</v>
      </c>
      <c r="N441">
        <v>5</v>
      </c>
      <c r="O441" t="s">
        <v>12</v>
      </c>
      <c r="P441">
        <v>92.5</v>
      </c>
      <c r="Q441" t="s">
        <v>13</v>
      </c>
      <c r="R441" t="s">
        <v>14</v>
      </c>
      <c r="S441" t="s">
        <v>14</v>
      </c>
      <c r="T441" s="79">
        <v>0</v>
      </c>
      <c r="W441" s="79">
        <v>0</v>
      </c>
      <c r="X441">
        <v>0.61037440899999995</v>
      </c>
      <c r="Y441" t="s">
        <v>812</v>
      </c>
      <c r="Z441" t="s">
        <v>619</v>
      </c>
      <c r="AA441">
        <v>18</v>
      </c>
      <c r="AB441">
        <v>4.57</v>
      </c>
      <c r="AC441">
        <v>1.6</v>
      </c>
      <c r="AD441" t="s">
        <v>519</v>
      </c>
      <c r="AE441" t="s">
        <v>527</v>
      </c>
      <c r="AF441">
        <v>91.4</v>
      </c>
      <c r="AG441">
        <v>0.93879999999999997</v>
      </c>
      <c r="AH441">
        <v>85.806319999999999</v>
      </c>
      <c r="AI441">
        <v>5.5936800000000062</v>
      </c>
      <c r="AJ441">
        <v>0.93879999999999997</v>
      </c>
      <c r="AK441">
        <v>85.806319999999999</v>
      </c>
      <c r="AL441">
        <v>5.5936800000000062</v>
      </c>
      <c r="AM441">
        <v>672.10925280385266</v>
      </c>
      <c r="AN441">
        <v>43.814535866633818</v>
      </c>
      <c r="AO441">
        <v>0.41023828796358314</v>
      </c>
      <c r="AP441">
        <v>2.6743271435205915E-2</v>
      </c>
      <c r="AQ441">
        <v>0.12563456199574177</v>
      </c>
    </row>
    <row r="442" spans="1:43" x14ac:dyDescent="0.35">
      <c r="A442">
        <v>441</v>
      </c>
      <c r="B442">
        <v>30</v>
      </c>
      <c r="C442" t="s">
        <v>43</v>
      </c>
      <c r="D442" s="4">
        <v>38.348999999999997</v>
      </c>
      <c r="E442" s="5">
        <v>123.17100000000001</v>
      </c>
      <c r="F442">
        <v>68.67</v>
      </c>
      <c r="G442" t="s">
        <v>614</v>
      </c>
      <c r="H442">
        <v>65</v>
      </c>
      <c r="I442">
        <v>606.25406677598903</v>
      </c>
      <c r="J442" s="80">
        <v>2016</v>
      </c>
      <c r="K442" t="s">
        <v>30</v>
      </c>
      <c r="L442">
        <v>65</v>
      </c>
      <c r="M442">
        <v>7.2453993929999996</v>
      </c>
      <c r="N442">
        <v>5</v>
      </c>
      <c r="O442" t="s">
        <v>12</v>
      </c>
      <c r="P442">
        <v>92.5</v>
      </c>
      <c r="Q442" t="s">
        <v>13</v>
      </c>
      <c r="R442" t="s">
        <v>14</v>
      </c>
      <c r="S442" t="s">
        <v>14</v>
      </c>
      <c r="T442" s="79">
        <v>0</v>
      </c>
      <c r="W442" s="79">
        <v>0</v>
      </c>
      <c r="X442">
        <v>0.61037440899999995</v>
      </c>
      <c r="Y442" t="s">
        <v>812</v>
      </c>
      <c r="Z442" t="s">
        <v>619</v>
      </c>
      <c r="AA442">
        <v>12</v>
      </c>
      <c r="AB442">
        <v>5.13</v>
      </c>
      <c r="AC442">
        <v>2.56</v>
      </c>
      <c r="AD442" t="s">
        <v>519</v>
      </c>
      <c r="AE442" t="s">
        <v>527</v>
      </c>
      <c r="AF442">
        <v>102.6</v>
      </c>
      <c r="AG442">
        <v>0.93879999999999997</v>
      </c>
      <c r="AH442">
        <v>96.320879999999988</v>
      </c>
      <c r="AI442">
        <v>6.279120000000006</v>
      </c>
      <c r="AJ442">
        <v>0.93879999999999997</v>
      </c>
      <c r="AK442">
        <v>96.320879999999988</v>
      </c>
      <c r="AL442">
        <v>6.279120000000006</v>
      </c>
      <c r="AM442">
        <v>754.46837349754139</v>
      </c>
      <c r="AN442">
        <v>49.183494309809952</v>
      </c>
      <c r="AO442">
        <v>0.46050818758275303</v>
      </c>
      <c r="AP442">
        <v>3.0020346271905109E-2</v>
      </c>
      <c r="AQ442">
        <v>0.1250067689176515</v>
      </c>
    </row>
    <row r="443" spans="1:43" x14ac:dyDescent="0.35">
      <c r="A443">
        <v>442</v>
      </c>
      <c r="B443">
        <v>31</v>
      </c>
      <c r="C443" t="s">
        <v>32</v>
      </c>
      <c r="D443" s="3">
        <v>17.484000000000002</v>
      </c>
      <c r="E443" s="1">
        <v>-62.99</v>
      </c>
      <c r="F443">
        <v>0</v>
      </c>
      <c r="G443" t="s">
        <v>10</v>
      </c>
      <c r="H443">
        <v>0</v>
      </c>
      <c r="I443">
        <v>330.42549694015298</v>
      </c>
      <c r="J443" s="80">
        <v>2016</v>
      </c>
      <c r="K443" t="s">
        <v>11</v>
      </c>
      <c r="L443">
        <v>300</v>
      </c>
      <c r="M443">
        <v>36.542166029999997</v>
      </c>
      <c r="N443">
        <v>5</v>
      </c>
      <c r="O443" t="s">
        <v>12</v>
      </c>
      <c r="P443">
        <v>83</v>
      </c>
      <c r="Q443" t="s">
        <v>13</v>
      </c>
      <c r="R443" t="s">
        <v>16</v>
      </c>
      <c r="S443" t="s">
        <v>14</v>
      </c>
      <c r="T443" s="79">
        <v>0</v>
      </c>
      <c r="U443" s="79">
        <v>5</v>
      </c>
      <c r="V443" s="79">
        <v>2.5</v>
      </c>
      <c r="W443" s="79">
        <v>5</v>
      </c>
      <c r="X443">
        <v>1.1947183480000001</v>
      </c>
      <c r="Y443" t="s">
        <v>1112</v>
      </c>
      <c r="Z443" t="s">
        <v>622</v>
      </c>
      <c r="AA443">
        <v>5</v>
      </c>
      <c r="AB443">
        <v>136</v>
      </c>
      <c r="AC443">
        <v>28</v>
      </c>
      <c r="AD443" t="s">
        <v>525</v>
      </c>
      <c r="AE443" t="s">
        <v>532</v>
      </c>
      <c r="AF443">
        <v>136</v>
      </c>
      <c r="AG443">
        <v>0.97</v>
      </c>
      <c r="AH443">
        <v>131.91999999999999</v>
      </c>
      <c r="AI443">
        <v>4.0800000000000125</v>
      </c>
      <c r="AJ443">
        <v>0.97</v>
      </c>
      <c r="AK443">
        <v>131.91999999999999</v>
      </c>
      <c r="AL443">
        <v>4.0800000000000125</v>
      </c>
      <c r="AM443">
        <v>5808.0030634669874</v>
      </c>
      <c r="AN443">
        <v>179.62896072578366</v>
      </c>
      <c r="AO443">
        <v>6.9389278251642192</v>
      </c>
      <c r="AP443">
        <v>0.21460601521126516</v>
      </c>
      <c r="AQ443">
        <v>0.13341858489683281</v>
      </c>
    </row>
    <row r="444" spans="1:43" x14ac:dyDescent="0.35">
      <c r="A444">
        <v>443</v>
      </c>
      <c r="B444">
        <v>31</v>
      </c>
      <c r="C444" t="s">
        <v>32</v>
      </c>
      <c r="D444" s="3">
        <v>17.504999999999999</v>
      </c>
      <c r="E444" s="1">
        <v>-62.98</v>
      </c>
      <c r="F444">
        <v>0</v>
      </c>
      <c r="G444" t="s">
        <v>10</v>
      </c>
      <c r="H444">
        <v>0</v>
      </c>
      <c r="I444">
        <v>330.42549694015298</v>
      </c>
      <c r="J444" s="80">
        <v>2016</v>
      </c>
      <c r="K444" t="s">
        <v>11</v>
      </c>
      <c r="L444">
        <v>300</v>
      </c>
      <c r="M444">
        <v>36.542166029999997</v>
      </c>
      <c r="N444">
        <v>5</v>
      </c>
      <c r="O444" t="s">
        <v>12</v>
      </c>
      <c r="P444">
        <v>83</v>
      </c>
      <c r="Q444" t="s">
        <v>13</v>
      </c>
      <c r="R444" t="s">
        <v>16</v>
      </c>
      <c r="S444" t="s">
        <v>14</v>
      </c>
      <c r="T444" s="79">
        <v>0</v>
      </c>
      <c r="U444" s="79">
        <v>5</v>
      </c>
      <c r="V444" s="79">
        <v>2.5</v>
      </c>
      <c r="W444" s="79">
        <v>5</v>
      </c>
      <c r="X444">
        <v>1.1947183480000001</v>
      </c>
      <c r="Y444" t="s">
        <v>1112</v>
      </c>
      <c r="Z444" t="s">
        <v>622</v>
      </c>
      <c r="AA444">
        <v>5</v>
      </c>
      <c r="AB444">
        <v>124</v>
      </c>
      <c r="AC444">
        <v>16</v>
      </c>
      <c r="AD444" t="s">
        <v>525</v>
      </c>
      <c r="AE444" t="s">
        <v>532</v>
      </c>
      <c r="AF444">
        <v>124</v>
      </c>
      <c r="AG444">
        <v>0.97</v>
      </c>
      <c r="AH444">
        <v>120.28</v>
      </c>
      <c r="AI444">
        <v>3.7199999999999989</v>
      </c>
      <c r="AJ444">
        <v>0.97</v>
      </c>
      <c r="AK444">
        <v>120.28</v>
      </c>
      <c r="AL444">
        <v>3.7199999999999989</v>
      </c>
      <c r="AM444">
        <v>5295.5322049257829</v>
      </c>
      <c r="AN444">
        <v>163.77934654409631</v>
      </c>
      <c r="AO444">
        <v>6.3266694876497294</v>
      </c>
      <c r="AP444">
        <v>0.19567019033968228</v>
      </c>
      <c r="AQ444">
        <v>0.13341858489683281</v>
      </c>
    </row>
    <row r="445" spans="1:43" x14ac:dyDescent="0.35">
      <c r="A445">
        <v>444</v>
      </c>
      <c r="B445">
        <v>31</v>
      </c>
      <c r="C445" t="s">
        <v>32</v>
      </c>
      <c r="D445" s="3">
        <v>17.887</v>
      </c>
      <c r="E445" s="1">
        <v>-62.82</v>
      </c>
      <c r="F445">
        <v>0</v>
      </c>
      <c r="G445" t="s">
        <v>10</v>
      </c>
      <c r="H445">
        <v>0</v>
      </c>
      <c r="I445">
        <v>322.85095677752003</v>
      </c>
      <c r="J445" s="80">
        <v>2016</v>
      </c>
      <c r="K445" t="s">
        <v>11</v>
      </c>
      <c r="L445">
        <v>300</v>
      </c>
      <c r="M445">
        <v>36.542166029999997</v>
      </c>
      <c r="N445">
        <v>5</v>
      </c>
      <c r="O445" t="s">
        <v>12</v>
      </c>
      <c r="P445">
        <v>83</v>
      </c>
      <c r="Q445" t="s">
        <v>13</v>
      </c>
      <c r="R445" t="s">
        <v>16</v>
      </c>
      <c r="S445" t="s">
        <v>14</v>
      </c>
      <c r="T445" s="79">
        <v>0</v>
      </c>
      <c r="U445" s="79">
        <v>5</v>
      </c>
      <c r="V445" s="79">
        <v>2.5</v>
      </c>
      <c r="W445" s="79">
        <v>5</v>
      </c>
      <c r="X445">
        <v>1.1947183480000001</v>
      </c>
      <c r="Y445" t="s">
        <v>1112</v>
      </c>
      <c r="Z445" t="s">
        <v>622</v>
      </c>
      <c r="AA445">
        <v>5</v>
      </c>
      <c r="AB445">
        <v>208</v>
      </c>
      <c r="AC445">
        <v>29</v>
      </c>
      <c r="AD445" t="s">
        <v>525</v>
      </c>
      <c r="AE445" t="s">
        <v>532</v>
      </c>
      <c r="AF445">
        <v>208</v>
      </c>
      <c r="AG445">
        <v>0.97</v>
      </c>
      <c r="AH445">
        <v>201.76</v>
      </c>
      <c r="AI445">
        <v>6.2400000000000091</v>
      </c>
      <c r="AJ445">
        <v>0.97</v>
      </c>
      <c r="AK445">
        <v>201.76</v>
      </c>
      <c r="AL445">
        <v>6.2400000000000091</v>
      </c>
      <c r="AM445">
        <v>8882.8282147142163</v>
      </c>
      <c r="AN445">
        <v>274.72664581590396</v>
      </c>
      <c r="AO445">
        <v>10.612477850251159</v>
      </c>
      <c r="AP445">
        <v>0.32822096444075788</v>
      </c>
      <c r="AQ445">
        <v>0.13341858489683281</v>
      </c>
    </row>
    <row r="446" spans="1:43" x14ac:dyDescent="0.35">
      <c r="A446">
        <v>445</v>
      </c>
      <c r="B446">
        <v>31</v>
      </c>
      <c r="C446" t="s">
        <v>32</v>
      </c>
      <c r="D446" s="3">
        <v>17.888000000000002</v>
      </c>
      <c r="E446" s="1">
        <v>-62.82</v>
      </c>
      <c r="F446">
        <v>0</v>
      </c>
      <c r="G446" t="s">
        <v>10</v>
      </c>
      <c r="H446">
        <v>0</v>
      </c>
      <c r="I446">
        <v>322.85095677752003</v>
      </c>
      <c r="J446" s="80">
        <v>2016</v>
      </c>
      <c r="K446" t="s">
        <v>11</v>
      </c>
      <c r="L446">
        <v>300</v>
      </c>
      <c r="M446">
        <v>36.542166029999997</v>
      </c>
      <c r="N446">
        <v>5</v>
      </c>
      <c r="O446" t="s">
        <v>12</v>
      </c>
      <c r="P446">
        <v>83</v>
      </c>
      <c r="Q446" t="s">
        <v>13</v>
      </c>
      <c r="R446" t="s">
        <v>16</v>
      </c>
      <c r="S446" t="s">
        <v>14</v>
      </c>
      <c r="T446" s="79">
        <v>0</v>
      </c>
      <c r="U446" s="79">
        <v>5</v>
      </c>
      <c r="V446" s="79">
        <v>2.5</v>
      </c>
      <c r="W446" s="79">
        <v>5</v>
      </c>
      <c r="X446">
        <v>1.1947183480000001</v>
      </c>
      <c r="Y446" t="s">
        <v>1112</v>
      </c>
      <c r="Z446" t="s">
        <v>622</v>
      </c>
      <c r="AA446">
        <v>5</v>
      </c>
      <c r="AB446">
        <v>284</v>
      </c>
      <c r="AC446">
        <v>74</v>
      </c>
      <c r="AD446" t="s">
        <v>525</v>
      </c>
      <c r="AE446" t="s">
        <v>532</v>
      </c>
      <c r="AF446">
        <v>284</v>
      </c>
      <c r="AG446">
        <v>0.97</v>
      </c>
      <c r="AH446">
        <v>275.48</v>
      </c>
      <c r="AI446">
        <v>8.5199999999999818</v>
      </c>
      <c r="AJ446">
        <v>0.97</v>
      </c>
      <c r="AK446">
        <v>275.48</v>
      </c>
      <c r="AL446">
        <v>8.5199999999999818</v>
      </c>
      <c r="AM446">
        <v>12128.476985475179</v>
      </c>
      <c r="AN446">
        <v>375.10753563325216</v>
      </c>
      <c r="AO446">
        <v>14.490113987842928</v>
      </c>
      <c r="AP446">
        <v>0.44814785529411022</v>
      </c>
      <c r="AQ446">
        <v>0.13341858489683281</v>
      </c>
    </row>
    <row r="447" spans="1:43" x14ac:dyDescent="0.35">
      <c r="A447">
        <v>446</v>
      </c>
      <c r="B447">
        <v>31</v>
      </c>
      <c r="C447" t="s">
        <v>32</v>
      </c>
      <c r="D447" s="3">
        <v>17.893000000000001</v>
      </c>
      <c r="E447" s="1">
        <v>-62.85</v>
      </c>
      <c r="F447">
        <v>0</v>
      </c>
      <c r="G447" t="s">
        <v>10</v>
      </c>
      <c r="H447">
        <v>0</v>
      </c>
      <c r="I447">
        <v>330.31430783021898</v>
      </c>
      <c r="J447" s="80">
        <v>2016</v>
      </c>
      <c r="K447" t="s">
        <v>11</v>
      </c>
      <c r="L447">
        <v>300</v>
      </c>
      <c r="M447">
        <v>36.542166029999997</v>
      </c>
      <c r="N447">
        <v>5</v>
      </c>
      <c r="O447" t="s">
        <v>12</v>
      </c>
      <c r="P447">
        <v>83</v>
      </c>
      <c r="Q447" t="s">
        <v>13</v>
      </c>
      <c r="R447" t="s">
        <v>16</v>
      </c>
      <c r="S447" t="s">
        <v>14</v>
      </c>
      <c r="T447" s="79">
        <v>0</v>
      </c>
      <c r="U447" s="79">
        <v>5</v>
      </c>
      <c r="V447" s="79">
        <v>2.5</v>
      </c>
      <c r="W447" s="79">
        <v>5</v>
      </c>
      <c r="X447">
        <v>1.1947183480000001</v>
      </c>
      <c r="Y447" t="s">
        <v>1112</v>
      </c>
      <c r="Z447" t="s">
        <v>622</v>
      </c>
      <c r="AA447">
        <v>5</v>
      </c>
      <c r="AB447">
        <v>296</v>
      </c>
      <c r="AC447">
        <v>50</v>
      </c>
      <c r="AD447" t="s">
        <v>525</v>
      </c>
      <c r="AE447" t="s">
        <v>532</v>
      </c>
      <c r="AF447">
        <v>296</v>
      </c>
      <c r="AG447">
        <v>0.97</v>
      </c>
      <c r="AH447">
        <v>287.12</v>
      </c>
      <c r="AI447">
        <v>8.8799999999999955</v>
      </c>
      <c r="AJ447">
        <v>0.97</v>
      </c>
      <c r="AK447">
        <v>287.12</v>
      </c>
      <c r="AL447">
        <v>8.8799999999999955</v>
      </c>
      <c r="AM447">
        <v>12640.947844016386</v>
      </c>
      <c r="AN447">
        <v>390.95714981493956</v>
      </c>
      <c r="AO447">
        <v>15.10237232535742</v>
      </c>
      <c r="AP447">
        <v>0.46708368016569313</v>
      </c>
      <c r="AQ447">
        <v>0.13341858489683281</v>
      </c>
    </row>
    <row r="448" spans="1:43" x14ac:dyDescent="0.35">
      <c r="A448">
        <v>447</v>
      </c>
      <c r="B448">
        <v>31</v>
      </c>
      <c r="C448" t="s">
        <v>32</v>
      </c>
      <c r="D448" s="3">
        <v>17.905000000000001</v>
      </c>
      <c r="E448" s="1">
        <v>-62.84</v>
      </c>
      <c r="F448">
        <v>0</v>
      </c>
      <c r="G448" t="s">
        <v>10</v>
      </c>
      <c r="H448">
        <v>0</v>
      </c>
      <c r="I448">
        <v>328.930785441399</v>
      </c>
      <c r="J448" s="80">
        <v>2016</v>
      </c>
      <c r="K448" t="s">
        <v>11</v>
      </c>
      <c r="L448">
        <v>300</v>
      </c>
      <c r="M448">
        <v>36.542166029999997</v>
      </c>
      <c r="N448">
        <v>5</v>
      </c>
      <c r="O448" t="s">
        <v>12</v>
      </c>
      <c r="P448">
        <v>83</v>
      </c>
      <c r="Q448" t="s">
        <v>13</v>
      </c>
      <c r="R448" t="s">
        <v>16</v>
      </c>
      <c r="S448" t="s">
        <v>14</v>
      </c>
      <c r="T448" s="79">
        <v>0</v>
      </c>
      <c r="U448" s="79">
        <v>5</v>
      </c>
      <c r="V448" s="79">
        <v>2.5</v>
      </c>
      <c r="W448" s="79">
        <v>5</v>
      </c>
      <c r="X448">
        <v>1.1947183480000001</v>
      </c>
      <c r="Y448" t="s">
        <v>1112</v>
      </c>
      <c r="Z448" t="s">
        <v>622</v>
      </c>
      <c r="AA448">
        <v>5</v>
      </c>
      <c r="AB448">
        <v>176</v>
      </c>
      <c r="AC448">
        <v>21</v>
      </c>
      <c r="AD448" t="s">
        <v>525</v>
      </c>
      <c r="AE448" t="s">
        <v>532</v>
      </c>
      <c r="AF448">
        <v>176</v>
      </c>
      <c r="AG448">
        <v>0.97</v>
      </c>
      <c r="AH448">
        <v>170.72</v>
      </c>
      <c r="AI448">
        <v>5.2800000000000011</v>
      </c>
      <c r="AJ448">
        <v>0.97</v>
      </c>
      <c r="AK448">
        <v>170.72</v>
      </c>
      <c r="AL448">
        <v>5.2800000000000011</v>
      </c>
      <c r="AM448">
        <v>7516.239258604337</v>
      </c>
      <c r="AN448">
        <v>232.46100799807232</v>
      </c>
      <c r="AO448">
        <v>8.9797889502125194</v>
      </c>
      <c r="AP448">
        <v>0.27772543144987177</v>
      </c>
      <c r="AQ448">
        <v>0.13341858489683281</v>
      </c>
    </row>
    <row r="449" spans="1:43" x14ac:dyDescent="0.35">
      <c r="A449">
        <v>448</v>
      </c>
      <c r="B449">
        <v>31</v>
      </c>
      <c r="C449" t="s">
        <v>32</v>
      </c>
      <c r="D449" s="3">
        <v>17.907</v>
      </c>
      <c r="E449" s="1">
        <v>-62.83</v>
      </c>
      <c r="F449">
        <v>0</v>
      </c>
      <c r="G449" t="s">
        <v>10</v>
      </c>
      <c r="H449">
        <v>0</v>
      </c>
      <c r="I449">
        <v>326.53835136450601</v>
      </c>
      <c r="J449" s="80">
        <v>2016</v>
      </c>
      <c r="K449" t="s">
        <v>11</v>
      </c>
      <c r="L449">
        <v>300</v>
      </c>
      <c r="M449">
        <v>36.542166029999997</v>
      </c>
      <c r="N449">
        <v>5</v>
      </c>
      <c r="O449" t="s">
        <v>12</v>
      </c>
      <c r="P449">
        <v>83</v>
      </c>
      <c r="Q449" t="s">
        <v>13</v>
      </c>
      <c r="R449" t="s">
        <v>16</v>
      </c>
      <c r="S449" t="s">
        <v>14</v>
      </c>
      <c r="T449" s="79">
        <v>0</v>
      </c>
      <c r="U449" s="79">
        <v>5</v>
      </c>
      <c r="V449" s="79">
        <v>2.5</v>
      </c>
      <c r="W449" s="79">
        <v>5</v>
      </c>
      <c r="X449">
        <v>1.1947183480000001</v>
      </c>
      <c r="Y449" t="s">
        <v>1112</v>
      </c>
      <c r="Z449" t="s">
        <v>622</v>
      </c>
      <c r="AA449">
        <v>5</v>
      </c>
      <c r="AB449">
        <v>232</v>
      </c>
      <c r="AC449">
        <v>41</v>
      </c>
      <c r="AD449" t="s">
        <v>525</v>
      </c>
      <c r="AE449" t="s">
        <v>532</v>
      </c>
      <c r="AF449">
        <v>232</v>
      </c>
      <c r="AG449">
        <v>0.97</v>
      </c>
      <c r="AH449">
        <v>225.04</v>
      </c>
      <c r="AI449">
        <v>6.960000000000008</v>
      </c>
      <c r="AJ449">
        <v>0.97</v>
      </c>
      <c r="AK449">
        <v>225.04</v>
      </c>
      <c r="AL449">
        <v>6.960000000000008</v>
      </c>
      <c r="AM449">
        <v>9907.7699317966271</v>
      </c>
      <c r="AN449">
        <v>306.42587417927746</v>
      </c>
      <c r="AO449">
        <v>11.83699452528014</v>
      </c>
      <c r="AP449">
        <v>0.36609261418392225</v>
      </c>
      <c r="AQ449">
        <v>0.13341858489683281</v>
      </c>
    </row>
    <row r="450" spans="1:43" x14ac:dyDescent="0.35">
      <c r="A450">
        <v>449</v>
      </c>
      <c r="B450">
        <v>31</v>
      </c>
      <c r="C450" t="s">
        <v>32</v>
      </c>
      <c r="D450" s="3">
        <v>18.024000000000001</v>
      </c>
      <c r="E450" s="1">
        <v>-63.06</v>
      </c>
      <c r="F450">
        <v>0</v>
      </c>
      <c r="G450" t="s">
        <v>10</v>
      </c>
      <c r="H450">
        <v>0</v>
      </c>
      <c r="I450">
        <v>344.40537116684601</v>
      </c>
      <c r="J450" s="80">
        <v>2016</v>
      </c>
      <c r="K450" t="s">
        <v>11</v>
      </c>
      <c r="L450">
        <v>300</v>
      </c>
      <c r="M450">
        <v>36.542166029999997</v>
      </c>
      <c r="N450">
        <v>5</v>
      </c>
      <c r="O450" t="s">
        <v>12</v>
      </c>
      <c r="P450">
        <v>83</v>
      </c>
      <c r="Q450" t="s">
        <v>13</v>
      </c>
      <c r="R450" t="s">
        <v>16</v>
      </c>
      <c r="S450" t="s">
        <v>14</v>
      </c>
      <c r="T450" s="79">
        <v>0</v>
      </c>
      <c r="U450" s="79">
        <v>5</v>
      </c>
      <c r="V450" s="79">
        <v>2.5</v>
      </c>
      <c r="W450" s="79">
        <v>5</v>
      </c>
      <c r="X450">
        <v>1.1947183480000001</v>
      </c>
      <c r="Y450" t="s">
        <v>1112</v>
      </c>
      <c r="Z450" t="s">
        <v>622</v>
      </c>
      <c r="AA450">
        <v>5</v>
      </c>
      <c r="AB450">
        <v>276</v>
      </c>
      <c r="AC450">
        <v>31</v>
      </c>
      <c r="AD450" t="s">
        <v>525</v>
      </c>
      <c r="AE450" t="s">
        <v>532</v>
      </c>
      <c r="AF450">
        <v>276</v>
      </c>
      <c r="AG450">
        <v>0.97</v>
      </c>
      <c r="AH450">
        <v>267.71999999999997</v>
      </c>
      <c r="AI450">
        <v>8.2800000000000296</v>
      </c>
      <c r="AJ450">
        <v>0.97</v>
      </c>
      <c r="AK450">
        <v>267.71999999999997</v>
      </c>
      <c r="AL450">
        <v>8.2800000000000296</v>
      </c>
      <c r="AM450">
        <v>11786.829746447707</v>
      </c>
      <c r="AN450">
        <v>364.5411261787965</v>
      </c>
      <c r="AO450">
        <v>14.081941762833265</v>
      </c>
      <c r="AP450">
        <v>0.43552397204639137</v>
      </c>
      <c r="AQ450">
        <v>0.13341858489683281</v>
      </c>
    </row>
    <row r="451" spans="1:43" x14ac:dyDescent="0.35">
      <c r="A451">
        <v>450</v>
      </c>
      <c r="B451">
        <v>31</v>
      </c>
      <c r="C451" t="s">
        <v>32</v>
      </c>
      <c r="D451" s="3">
        <v>18.033999999999999</v>
      </c>
      <c r="E451" s="1">
        <v>-63.02</v>
      </c>
      <c r="F451">
        <v>0</v>
      </c>
      <c r="G451" t="s">
        <v>10</v>
      </c>
      <c r="H451">
        <v>0</v>
      </c>
      <c r="I451">
        <v>342.89772765178702</v>
      </c>
      <c r="J451" s="80">
        <v>2016</v>
      </c>
      <c r="K451" t="s">
        <v>11</v>
      </c>
      <c r="L451">
        <v>300</v>
      </c>
      <c r="M451">
        <v>36.542166029999997</v>
      </c>
      <c r="N451">
        <v>5</v>
      </c>
      <c r="O451" t="s">
        <v>12</v>
      </c>
      <c r="P451">
        <v>83</v>
      </c>
      <c r="Q451" t="s">
        <v>13</v>
      </c>
      <c r="R451" t="s">
        <v>16</v>
      </c>
      <c r="S451" t="s">
        <v>14</v>
      </c>
      <c r="T451" s="79">
        <v>0</v>
      </c>
      <c r="U451" s="79">
        <v>5</v>
      </c>
      <c r="V451" s="79">
        <v>2.5</v>
      </c>
      <c r="W451" s="79">
        <v>5</v>
      </c>
      <c r="X451">
        <v>1.1947183480000001</v>
      </c>
      <c r="Y451" t="s">
        <v>1112</v>
      </c>
      <c r="Z451" t="s">
        <v>622</v>
      </c>
      <c r="AA451">
        <v>5</v>
      </c>
      <c r="AB451">
        <v>316</v>
      </c>
      <c r="AC451">
        <v>46</v>
      </c>
      <c r="AD451" t="s">
        <v>525</v>
      </c>
      <c r="AE451" t="s">
        <v>532</v>
      </c>
      <c r="AF451">
        <v>316</v>
      </c>
      <c r="AG451">
        <v>0.97</v>
      </c>
      <c r="AH451">
        <v>306.52</v>
      </c>
      <c r="AI451">
        <v>9.4800000000000182</v>
      </c>
      <c r="AJ451">
        <v>0.97</v>
      </c>
      <c r="AK451">
        <v>306.52</v>
      </c>
      <c r="AL451">
        <v>9.4800000000000182</v>
      </c>
      <c r="AM451">
        <v>13495.065941585059</v>
      </c>
      <c r="AN451">
        <v>417.37317345108505</v>
      </c>
      <c r="AO451">
        <v>16.122802887881569</v>
      </c>
      <c r="AP451">
        <v>0.49864338828499782</v>
      </c>
      <c r="AQ451">
        <v>0.13341858489683281</v>
      </c>
    </row>
    <row r="452" spans="1:43" x14ac:dyDescent="0.35">
      <c r="A452">
        <v>451</v>
      </c>
      <c r="B452">
        <v>31</v>
      </c>
      <c r="C452" t="s">
        <v>32</v>
      </c>
      <c r="D452" s="3">
        <v>18.04</v>
      </c>
      <c r="E452" s="1">
        <v>-63.12</v>
      </c>
      <c r="F452">
        <v>0</v>
      </c>
      <c r="G452" t="s">
        <v>10</v>
      </c>
      <c r="H452">
        <v>0</v>
      </c>
      <c r="I452">
        <v>358.920085028919</v>
      </c>
      <c r="J452" s="80">
        <v>2016</v>
      </c>
      <c r="K452" t="s">
        <v>11</v>
      </c>
      <c r="L452">
        <v>300</v>
      </c>
      <c r="M452">
        <v>36.542166029999997</v>
      </c>
      <c r="N452">
        <v>5</v>
      </c>
      <c r="O452" t="s">
        <v>12</v>
      </c>
      <c r="P452">
        <v>83</v>
      </c>
      <c r="Q452" t="s">
        <v>13</v>
      </c>
      <c r="R452" t="s">
        <v>16</v>
      </c>
      <c r="S452" t="s">
        <v>14</v>
      </c>
      <c r="T452" s="79">
        <v>0</v>
      </c>
      <c r="U452" s="79">
        <v>5</v>
      </c>
      <c r="V452" s="79">
        <v>2.5</v>
      </c>
      <c r="W452" s="79">
        <v>5</v>
      </c>
      <c r="X452">
        <v>1.1947183480000001</v>
      </c>
      <c r="Y452" t="s">
        <v>1112</v>
      </c>
      <c r="Z452" t="s">
        <v>622</v>
      </c>
      <c r="AA452">
        <v>5</v>
      </c>
      <c r="AB452">
        <v>304</v>
      </c>
      <c r="AC452">
        <v>39</v>
      </c>
      <c r="AD452" t="s">
        <v>525</v>
      </c>
      <c r="AE452" t="s">
        <v>532</v>
      </c>
      <c r="AF452">
        <v>304</v>
      </c>
      <c r="AG452">
        <v>0.97</v>
      </c>
      <c r="AH452">
        <v>294.88</v>
      </c>
      <c r="AI452">
        <v>9.1200000000000045</v>
      </c>
      <c r="AJ452">
        <v>0.97</v>
      </c>
      <c r="AK452">
        <v>294.88</v>
      </c>
      <c r="AL452">
        <v>9.1200000000000045</v>
      </c>
      <c r="AM452">
        <v>12982.595083043852</v>
      </c>
      <c r="AN452">
        <v>401.52355926939771</v>
      </c>
      <c r="AO452">
        <v>15.510544550367076</v>
      </c>
      <c r="AP452">
        <v>0.47970756341341497</v>
      </c>
      <c r="AQ452">
        <v>0.13341858489683281</v>
      </c>
    </row>
    <row r="453" spans="1:43" x14ac:dyDescent="0.35">
      <c r="A453">
        <v>452</v>
      </c>
      <c r="B453">
        <v>31</v>
      </c>
      <c r="C453" t="s">
        <v>32</v>
      </c>
      <c r="D453" s="3">
        <v>18.05</v>
      </c>
      <c r="E453" s="1">
        <v>-63.13</v>
      </c>
      <c r="F453">
        <v>0</v>
      </c>
      <c r="G453" t="s">
        <v>10</v>
      </c>
      <c r="H453">
        <v>0</v>
      </c>
      <c r="I453">
        <v>361.609533117723</v>
      </c>
      <c r="J453" s="80">
        <v>2016</v>
      </c>
      <c r="K453" t="s">
        <v>11</v>
      </c>
      <c r="L453">
        <v>300</v>
      </c>
      <c r="M453">
        <v>36.542166029999997</v>
      </c>
      <c r="N453">
        <v>5</v>
      </c>
      <c r="O453" t="s">
        <v>12</v>
      </c>
      <c r="P453">
        <v>83</v>
      </c>
      <c r="Q453" t="s">
        <v>13</v>
      </c>
      <c r="R453" t="s">
        <v>16</v>
      </c>
      <c r="S453" t="s">
        <v>14</v>
      </c>
      <c r="T453" s="79">
        <v>0</v>
      </c>
      <c r="U453" s="79">
        <v>5</v>
      </c>
      <c r="V453" s="79">
        <v>2.5</v>
      </c>
      <c r="W453" s="79">
        <v>5</v>
      </c>
      <c r="X453">
        <v>1.1947183480000001</v>
      </c>
      <c r="Y453" t="s">
        <v>1112</v>
      </c>
      <c r="Z453" t="s">
        <v>622</v>
      </c>
      <c r="AA453">
        <v>5</v>
      </c>
      <c r="AB453">
        <v>232</v>
      </c>
      <c r="AC453">
        <v>71</v>
      </c>
      <c r="AD453" t="s">
        <v>525</v>
      </c>
      <c r="AE453" t="s">
        <v>532</v>
      </c>
      <c r="AF453">
        <v>232</v>
      </c>
      <c r="AG453">
        <v>0.97</v>
      </c>
      <c r="AH453">
        <v>225.04</v>
      </c>
      <c r="AI453">
        <v>6.960000000000008</v>
      </c>
      <c r="AJ453">
        <v>0.97</v>
      </c>
      <c r="AK453">
        <v>225.04</v>
      </c>
      <c r="AL453">
        <v>6.960000000000008</v>
      </c>
      <c r="AM453">
        <v>9907.7699317966271</v>
      </c>
      <c r="AN453">
        <v>306.42587417927746</v>
      </c>
      <c r="AO453">
        <v>11.83699452528014</v>
      </c>
      <c r="AP453">
        <v>0.36609261418392225</v>
      </c>
      <c r="AQ453">
        <v>0.13341858489683281</v>
      </c>
    </row>
    <row r="454" spans="1:43" x14ac:dyDescent="0.35">
      <c r="A454">
        <v>453</v>
      </c>
      <c r="B454">
        <v>31</v>
      </c>
      <c r="C454" t="s">
        <v>32</v>
      </c>
      <c r="D454" s="3">
        <v>18.068999999999999</v>
      </c>
      <c r="E454" s="1">
        <v>-63.12</v>
      </c>
      <c r="F454">
        <v>0</v>
      </c>
      <c r="G454" t="s">
        <v>10</v>
      </c>
      <c r="H454">
        <v>0</v>
      </c>
      <c r="I454">
        <v>361.609533117723</v>
      </c>
      <c r="J454" s="80">
        <v>2016</v>
      </c>
      <c r="K454" t="s">
        <v>11</v>
      </c>
      <c r="L454">
        <v>300</v>
      </c>
      <c r="M454">
        <v>36.542166029999997</v>
      </c>
      <c r="N454">
        <v>5</v>
      </c>
      <c r="O454" t="s">
        <v>12</v>
      </c>
      <c r="P454">
        <v>83</v>
      </c>
      <c r="Q454" t="s">
        <v>13</v>
      </c>
      <c r="R454" t="s">
        <v>16</v>
      </c>
      <c r="S454" t="s">
        <v>14</v>
      </c>
      <c r="T454" s="79">
        <v>0</v>
      </c>
      <c r="U454" s="79">
        <v>5</v>
      </c>
      <c r="V454" s="79">
        <v>2.5</v>
      </c>
      <c r="W454" s="79">
        <v>5</v>
      </c>
      <c r="X454">
        <v>1.1947183480000001</v>
      </c>
      <c r="Y454" t="s">
        <v>1112</v>
      </c>
      <c r="Z454" t="s">
        <v>622</v>
      </c>
      <c r="AA454">
        <v>5</v>
      </c>
      <c r="AB454">
        <v>68</v>
      </c>
      <c r="AC454">
        <v>19</v>
      </c>
      <c r="AD454" t="s">
        <v>525</v>
      </c>
      <c r="AE454" t="s">
        <v>532</v>
      </c>
      <c r="AF454">
        <v>68</v>
      </c>
      <c r="AG454">
        <v>0.97</v>
      </c>
      <c r="AH454">
        <v>65.959999999999994</v>
      </c>
      <c r="AI454">
        <v>2.0400000000000063</v>
      </c>
      <c r="AJ454">
        <v>0.97</v>
      </c>
      <c r="AK454">
        <v>65.959999999999994</v>
      </c>
      <c r="AL454">
        <v>2.0400000000000063</v>
      </c>
      <c r="AM454">
        <v>2904.0015317334937</v>
      </c>
      <c r="AN454">
        <v>89.814480362891828</v>
      </c>
      <c r="AO454">
        <v>3.4694639125821096</v>
      </c>
      <c r="AP454">
        <v>0.10730300760563258</v>
      </c>
      <c r="AQ454">
        <v>0.13341858489683281</v>
      </c>
    </row>
    <row r="455" spans="1:43" x14ac:dyDescent="0.35">
      <c r="A455">
        <v>454</v>
      </c>
      <c r="B455">
        <v>31</v>
      </c>
      <c r="C455" t="s">
        <v>32</v>
      </c>
      <c r="D455" s="3">
        <v>18.077999999999999</v>
      </c>
      <c r="E455" s="1">
        <v>-63.02</v>
      </c>
      <c r="F455">
        <v>0</v>
      </c>
      <c r="G455" t="s">
        <v>10</v>
      </c>
      <c r="H455">
        <v>0</v>
      </c>
      <c r="I455">
        <v>355.17204905397</v>
      </c>
      <c r="J455" s="80">
        <v>2016</v>
      </c>
      <c r="K455" t="s">
        <v>11</v>
      </c>
      <c r="L455">
        <v>300</v>
      </c>
      <c r="M455">
        <v>36.542166029999997</v>
      </c>
      <c r="N455">
        <v>5</v>
      </c>
      <c r="O455" t="s">
        <v>12</v>
      </c>
      <c r="P455">
        <v>83</v>
      </c>
      <c r="Q455" t="s">
        <v>13</v>
      </c>
      <c r="R455" t="s">
        <v>16</v>
      </c>
      <c r="S455" t="s">
        <v>14</v>
      </c>
      <c r="T455" s="79">
        <v>0</v>
      </c>
      <c r="U455" s="79">
        <v>5</v>
      </c>
      <c r="V455" s="79">
        <v>2.5</v>
      </c>
      <c r="W455" s="79">
        <v>5</v>
      </c>
      <c r="X455">
        <v>1.1947183480000001</v>
      </c>
      <c r="Y455" t="s">
        <v>1112</v>
      </c>
      <c r="Z455" t="s">
        <v>622</v>
      </c>
      <c r="AA455">
        <v>5</v>
      </c>
      <c r="AB455">
        <v>124</v>
      </c>
      <c r="AC455">
        <v>20</v>
      </c>
      <c r="AD455" t="s">
        <v>525</v>
      </c>
      <c r="AE455" t="s">
        <v>532</v>
      </c>
      <c r="AF455">
        <v>124</v>
      </c>
      <c r="AG455">
        <v>0.97</v>
      </c>
      <c r="AH455">
        <v>120.28</v>
      </c>
      <c r="AI455">
        <v>3.7199999999999989</v>
      </c>
      <c r="AJ455">
        <v>0.97</v>
      </c>
      <c r="AK455">
        <v>120.28</v>
      </c>
      <c r="AL455">
        <v>3.7199999999999989</v>
      </c>
      <c r="AM455">
        <v>5295.5322049257829</v>
      </c>
      <c r="AN455">
        <v>163.77934654409631</v>
      </c>
      <c r="AO455">
        <v>6.3266694876497294</v>
      </c>
      <c r="AP455">
        <v>0.19567019033968228</v>
      </c>
      <c r="AQ455">
        <v>0.13341858489683281</v>
      </c>
    </row>
    <row r="456" spans="1:43" x14ac:dyDescent="0.35">
      <c r="A456">
        <v>455</v>
      </c>
      <c r="B456">
        <v>31</v>
      </c>
      <c r="C456" t="s">
        <v>32</v>
      </c>
      <c r="D456" s="3">
        <v>18.103000000000002</v>
      </c>
      <c r="E456" s="1">
        <v>-63.06</v>
      </c>
      <c r="F456">
        <v>0</v>
      </c>
      <c r="G456" t="s">
        <v>10</v>
      </c>
      <c r="H456">
        <v>0</v>
      </c>
      <c r="I456">
        <v>361.609533117723</v>
      </c>
      <c r="J456" s="80">
        <v>2016</v>
      </c>
      <c r="K456" t="s">
        <v>11</v>
      </c>
      <c r="L456">
        <v>300</v>
      </c>
      <c r="M456">
        <v>36.542166029999997</v>
      </c>
      <c r="N456">
        <v>5</v>
      </c>
      <c r="O456" t="s">
        <v>12</v>
      </c>
      <c r="P456">
        <v>83</v>
      </c>
      <c r="Q456" t="s">
        <v>13</v>
      </c>
      <c r="R456" t="s">
        <v>16</v>
      </c>
      <c r="S456" t="s">
        <v>14</v>
      </c>
      <c r="T456" s="79">
        <v>0</v>
      </c>
      <c r="U456" s="79">
        <v>5</v>
      </c>
      <c r="V456" s="79">
        <v>2.5</v>
      </c>
      <c r="W456" s="79">
        <v>5</v>
      </c>
      <c r="X456">
        <v>1.1947183480000001</v>
      </c>
      <c r="Y456" t="s">
        <v>1112</v>
      </c>
      <c r="Z456" t="s">
        <v>622</v>
      </c>
      <c r="AA456">
        <v>5</v>
      </c>
      <c r="AB456">
        <v>208</v>
      </c>
      <c r="AC456">
        <v>32</v>
      </c>
      <c r="AD456" t="s">
        <v>525</v>
      </c>
      <c r="AE456" t="s">
        <v>532</v>
      </c>
      <c r="AF456">
        <v>208</v>
      </c>
      <c r="AG456">
        <v>0.97</v>
      </c>
      <c r="AH456">
        <v>201.76</v>
      </c>
      <c r="AI456">
        <v>6.2400000000000091</v>
      </c>
      <c r="AJ456">
        <v>0.97</v>
      </c>
      <c r="AK456">
        <v>201.76</v>
      </c>
      <c r="AL456">
        <v>6.2400000000000091</v>
      </c>
      <c r="AM456">
        <v>8882.8282147142163</v>
      </c>
      <c r="AN456">
        <v>274.72664581590396</v>
      </c>
      <c r="AO456">
        <v>10.612477850251159</v>
      </c>
      <c r="AP456">
        <v>0.32822096444075788</v>
      </c>
      <c r="AQ456">
        <v>0.13341858489683281</v>
      </c>
    </row>
    <row r="457" spans="1:43" x14ac:dyDescent="0.35">
      <c r="A457">
        <v>456</v>
      </c>
      <c r="B457">
        <v>31</v>
      </c>
      <c r="C457" t="s">
        <v>32</v>
      </c>
      <c r="D457" s="3">
        <v>18.103000000000002</v>
      </c>
      <c r="E457" s="1">
        <v>-63.06</v>
      </c>
      <c r="F457">
        <v>0</v>
      </c>
      <c r="G457" t="s">
        <v>10</v>
      </c>
      <c r="H457">
        <v>0</v>
      </c>
      <c r="I457">
        <v>361.609533117723</v>
      </c>
      <c r="J457" s="80">
        <v>2016</v>
      </c>
      <c r="K457" t="s">
        <v>11</v>
      </c>
      <c r="L457">
        <v>300</v>
      </c>
      <c r="M457">
        <v>36.542166029999997</v>
      </c>
      <c r="N457">
        <v>5</v>
      </c>
      <c r="O457" t="s">
        <v>12</v>
      </c>
      <c r="P457">
        <v>83</v>
      </c>
      <c r="Q457" t="s">
        <v>13</v>
      </c>
      <c r="R457" t="s">
        <v>16</v>
      </c>
      <c r="S457" t="s">
        <v>14</v>
      </c>
      <c r="T457" s="79">
        <v>0</v>
      </c>
      <c r="U457" s="79">
        <v>5</v>
      </c>
      <c r="V457" s="79">
        <v>2.5</v>
      </c>
      <c r="W457" s="79">
        <v>5</v>
      </c>
      <c r="X457">
        <v>1.1947183480000001</v>
      </c>
      <c r="Y457" t="s">
        <v>1112</v>
      </c>
      <c r="Z457" t="s">
        <v>622</v>
      </c>
      <c r="AA457">
        <v>5</v>
      </c>
      <c r="AB457">
        <v>620</v>
      </c>
      <c r="AC457">
        <v>96</v>
      </c>
      <c r="AD457" t="s">
        <v>525</v>
      </c>
      <c r="AE457" t="s">
        <v>532</v>
      </c>
      <c r="AF457">
        <v>620</v>
      </c>
      <c r="AG457">
        <v>0.97</v>
      </c>
      <c r="AH457">
        <v>601.4</v>
      </c>
      <c r="AI457">
        <v>18.600000000000023</v>
      </c>
      <c r="AJ457">
        <v>0.97</v>
      </c>
      <c r="AK457">
        <v>601.4</v>
      </c>
      <c r="AL457">
        <v>18.600000000000023</v>
      </c>
      <c r="AM457">
        <v>26477.661024628913</v>
      </c>
      <c r="AN457">
        <v>818.89673272048287</v>
      </c>
      <c r="AO457">
        <v>31.633347438248641</v>
      </c>
      <c r="AP457">
        <v>0.97835095169841302</v>
      </c>
      <c r="AQ457">
        <v>0.13341858489683281</v>
      </c>
    </row>
    <row r="458" spans="1:43" x14ac:dyDescent="0.35">
      <c r="A458">
        <v>457</v>
      </c>
      <c r="B458">
        <v>31</v>
      </c>
      <c r="C458" t="s">
        <v>32</v>
      </c>
      <c r="D458" s="3">
        <v>18.172000000000001</v>
      </c>
      <c r="E458" s="1">
        <v>-63.09</v>
      </c>
      <c r="F458">
        <v>0</v>
      </c>
      <c r="G458" t="s">
        <v>10</v>
      </c>
      <c r="H458">
        <v>0</v>
      </c>
      <c r="I458">
        <v>355.96596861014802</v>
      </c>
      <c r="J458" s="80">
        <v>2016</v>
      </c>
      <c r="K458" t="s">
        <v>11</v>
      </c>
      <c r="L458">
        <v>300</v>
      </c>
      <c r="M458">
        <v>36.542166029999997</v>
      </c>
      <c r="N458">
        <v>5</v>
      </c>
      <c r="O458" t="s">
        <v>12</v>
      </c>
      <c r="P458">
        <v>83</v>
      </c>
      <c r="Q458" t="s">
        <v>13</v>
      </c>
      <c r="R458" t="s">
        <v>16</v>
      </c>
      <c r="S458" t="s">
        <v>14</v>
      </c>
      <c r="T458" s="79">
        <v>0</v>
      </c>
      <c r="U458" s="79">
        <v>5</v>
      </c>
      <c r="V458" s="79">
        <v>2.5</v>
      </c>
      <c r="W458" s="79">
        <v>5</v>
      </c>
      <c r="X458">
        <v>1.1947183480000001</v>
      </c>
      <c r="Y458" t="s">
        <v>1112</v>
      </c>
      <c r="Z458" t="s">
        <v>622</v>
      </c>
      <c r="AA458">
        <v>5</v>
      </c>
      <c r="AB458">
        <v>396</v>
      </c>
      <c r="AC458">
        <v>81</v>
      </c>
      <c r="AD458" t="s">
        <v>525</v>
      </c>
      <c r="AE458" t="s">
        <v>532</v>
      </c>
      <c r="AF458">
        <v>396</v>
      </c>
      <c r="AG458">
        <v>0.97</v>
      </c>
      <c r="AH458">
        <v>384.12</v>
      </c>
      <c r="AI458">
        <v>11.879999999999995</v>
      </c>
      <c r="AJ458">
        <v>0.97</v>
      </c>
      <c r="AK458">
        <v>384.12</v>
      </c>
      <c r="AL458">
        <v>11.879999999999995</v>
      </c>
      <c r="AM458">
        <v>16911.538331859756</v>
      </c>
      <c r="AN458">
        <v>523.03726799566243</v>
      </c>
      <c r="AO458">
        <v>20.204525137978166</v>
      </c>
      <c r="AP458">
        <v>0.62488222076221112</v>
      </c>
      <c r="AQ458">
        <v>0.13341858489683281</v>
      </c>
    </row>
    <row r="459" spans="1:43" x14ac:dyDescent="0.35">
      <c r="A459">
        <v>458</v>
      </c>
      <c r="B459">
        <v>31</v>
      </c>
      <c r="C459" t="s">
        <v>32</v>
      </c>
      <c r="D459" s="3">
        <v>18.173999999999999</v>
      </c>
      <c r="E459" s="1">
        <v>-63.15</v>
      </c>
      <c r="F459">
        <v>0</v>
      </c>
      <c r="G459" t="s">
        <v>10</v>
      </c>
      <c r="H459">
        <v>0</v>
      </c>
      <c r="I459">
        <v>354.379839551202</v>
      </c>
      <c r="J459" s="80">
        <v>2016</v>
      </c>
      <c r="K459" t="s">
        <v>11</v>
      </c>
      <c r="L459">
        <v>300</v>
      </c>
      <c r="M459">
        <v>36.542166029999997</v>
      </c>
      <c r="N459">
        <v>5</v>
      </c>
      <c r="O459" t="s">
        <v>12</v>
      </c>
      <c r="P459">
        <v>83</v>
      </c>
      <c r="Q459" t="s">
        <v>13</v>
      </c>
      <c r="R459" t="s">
        <v>14</v>
      </c>
      <c r="S459" t="s">
        <v>14</v>
      </c>
      <c r="T459" s="79">
        <v>0</v>
      </c>
      <c r="U459" s="79">
        <v>5</v>
      </c>
      <c r="V459" s="79">
        <v>2.5</v>
      </c>
      <c r="W459" s="79">
        <v>5</v>
      </c>
      <c r="X459">
        <v>1.1947183480000001</v>
      </c>
      <c r="Y459" t="s">
        <v>1112</v>
      </c>
      <c r="Z459" t="s">
        <v>622</v>
      </c>
      <c r="AA459">
        <v>5</v>
      </c>
      <c r="AB459">
        <v>324</v>
      </c>
      <c r="AC459">
        <v>35</v>
      </c>
      <c r="AD459" t="s">
        <v>525</v>
      </c>
      <c r="AE459" t="s">
        <v>532</v>
      </c>
      <c r="AF459">
        <v>324</v>
      </c>
      <c r="AG459">
        <v>0.97</v>
      </c>
      <c r="AH459">
        <v>314.27999999999997</v>
      </c>
      <c r="AI459">
        <v>9.7200000000000273</v>
      </c>
      <c r="AJ459">
        <v>0.97</v>
      </c>
      <c r="AK459">
        <v>314.27999999999997</v>
      </c>
      <c r="AL459">
        <v>9.7200000000000273</v>
      </c>
      <c r="AM459">
        <v>13836.713180612529</v>
      </c>
      <c r="AN459">
        <v>427.93958290554332</v>
      </c>
      <c r="AO459">
        <v>16.530975112891227</v>
      </c>
      <c r="AP459">
        <v>0.51126727153271978</v>
      </c>
      <c r="AQ459">
        <v>0.13341858489683281</v>
      </c>
    </row>
    <row r="460" spans="1:43" x14ac:dyDescent="0.35">
      <c r="A460">
        <v>459</v>
      </c>
      <c r="B460">
        <v>31</v>
      </c>
      <c r="C460" t="s">
        <v>32</v>
      </c>
      <c r="D460" s="3">
        <v>18.196000000000002</v>
      </c>
      <c r="E460" s="1">
        <v>-63.05</v>
      </c>
      <c r="F460">
        <v>0</v>
      </c>
      <c r="G460" t="s">
        <v>10</v>
      </c>
      <c r="H460">
        <v>0</v>
      </c>
      <c r="I460">
        <v>355.80133268855798</v>
      </c>
      <c r="J460" s="80">
        <v>2016</v>
      </c>
      <c r="K460" t="s">
        <v>11</v>
      </c>
      <c r="L460">
        <v>300</v>
      </c>
      <c r="M460">
        <v>36.542166029999997</v>
      </c>
      <c r="N460">
        <v>5</v>
      </c>
      <c r="O460" t="s">
        <v>12</v>
      </c>
      <c r="P460">
        <v>83</v>
      </c>
      <c r="Q460" t="s">
        <v>13</v>
      </c>
      <c r="R460" t="s">
        <v>16</v>
      </c>
      <c r="S460" t="s">
        <v>14</v>
      </c>
      <c r="T460" s="79">
        <v>0</v>
      </c>
      <c r="U460" s="79">
        <v>5</v>
      </c>
      <c r="V460" s="79">
        <v>2.5</v>
      </c>
      <c r="W460" s="79">
        <v>5</v>
      </c>
      <c r="X460">
        <v>1.1947183480000001</v>
      </c>
      <c r="Y460" t="s">
        <v>1112</v>
      </c>
      <c r="Z460" t="s">
        <v>622</v>
      </c>
      <c r="AA460">
        <v>5</v>
      </c>
      <c r="AB460">
        <v>360</v>
      </c>
      <c r="AC460">
        <v>110</v>
      </c>
      <c r="AD460" t="s">
        <v>525</v>
      </c>
      <c r="AE460" t="s">
        <v>532</v>
      </c>
      <c r="AF460">
        <v>360</v>
      </c>
      <c r="AG460">
        <v>0.97</v>
      </c>
      <c r="AH460">
        <v>349.2</v>
      </c>
      <c r="AI460">
        <v>10.800000000000011</v>
      </c>
      <c r="AJ460">
        <v>0.97</v>
      </c>
      <c r="AK460">
        <v>349.2</v>
      </c>
      <c r="AL460">
        <v>10.800000000000011</v>
      </c>
      <c r="AM460">
        <v>15374.125756236142</v>
      </c>
      <c r="AN460">
        <v>475.4884254506029</v>
      </c>
      <c r="AO460">
        <v>18.367750125434696</v>
      </c>
      <c r="AP460">
        <v>0.56807474614746545</v>
      </c>
      <c r="AQ460">
        <v>0.13341858489683281</v>
      </c>
    </row>
    <row r="461" spans="1:43" x14ac:dyDescent="0.35">
      <c r="A461">
        <v>460</v>
      </c>
      <c r="B461">
        <v>31</v>
      </c>
      <c r="C461" t="s">
        <v>32</v>
      </c>
      <c r="D461" s="3">
        <v>18.22</v>
      </c>
      <c r="E461" s="1">
        <v>-63.07</v>
      </c>
      <c r="F461">
        <v>0</v>
      </c>
      <c r="G461" t="s">
        <v>10</v>
      </c>
      <c r="H461">
        <v>0</v>
      </c>
      <c r="I461">
        <v>354.16876978359102</v>
      </c>
      <c r="J461" s="80">
        <v>2016</v>
      </c>
      <c r="K461" t="s">
        <v>11</v>
      </c>
      <c r="L461">
        <v>300</v>
      </c>
      <c r="M461">
        <v>36.542166029999997</v>
      </c>
      <c r="N461">
        <v>5</v>
      </c>
      <c r="O461" t="s">
        <v>12</v>
      </c>
      <c r="P461">
        <v>83</v>
      </c>
      <c r="Q461" t="s">
        <v>13</v>
      </c>
      <c r="R461" t="s">
        <v>16</v>
      </c>
      <c r="S461" t="s">
        <v>14</v>
      </c>
      <c r="T461" s="79">
        <v>0</v>
      </c>
      <c r="U461" s="79">
        <v>5</v>
      </c>
      <c r="V461" s="79">
        <v>2.5</v>
      </c>
      <c r="W461" s="79">
        <v>5</v>
      </c>
      <c r="X461">
        <v>1.1947183480000001</v>
      </c>
      <c r="Y461" t="s">
        <v>1112</v>
      </c>
      <c r="Z461" t="s">
        <v>622</v>
      </c>
      <c r="AA461">
        <v>5</v>
      </c>
      <c r="AB461">
        <v>300</v>
      </c>
      <c r="AC461">
        <v>28</v>
      </c>
      <c r="AD461" t="s">
        <v>525</v>
      </c>
      <c r="AE461" t="s">
        <v>532</v>
      </c>
      <c r="AF461">
        <v>300</v>
      </c>
      <c r="AG461">
        <v>0.97</v>
      </c>
      <c r="AH461">
        <v>291</v>
      </c>
      <c r="AI461">
        <v>9</v>
      </c>
      <c r="AJ461">
        <v>0.97</v>
      </c>
      <c r="AK461">
        <v>291</v>
      </c>
      <c r="AL461">
        <v>9</v>
      </c>
      <c r="AM461">
        <v>12811.771463530122</v>
      </c>
      <c r="AN461">
        <v>396.24035454216863</v>
      </c>
      <c r="AO461">
        <v>15.306458437862251</v>
      </c>
      <c r="AP461">
        <v>0.47339562178955402</v>
      </c>
      <c r="AQ461">
        <v>0.13341858489683281</v>
      </c>
    </row>
    <row r="462" spans="1:43" x14ac:dyDescent="0.35">
      <c r="A462">
        <v>461</v>
      </c>
      <c r="B462">
        <v>31</v>
      </c>
      <c r="C462" t="s">
        <v>32</v>
      </c>
      <c r="D462" s="3">
        <v>18.251000000000001</v>
      </c>
      <c r="E462" s="1">
        <v>-62.98</v>
      </c>
      <c r="F462">
        <v>0</v>
      </c>
      <c r="G462" t="s">
        <v>10</v>
      </c>
      <c r="H462">
        <v>0</v>
      </c>
      <c r="I462">
        <v>355.26640928473302</v>
      </c>
      <c r="J462" s="80">
        <v>2016</v>
      </c>
      <c r="K462" t="s">
        <v>11</v>
      </c>
      <c r="L462">
        <v>300</v>
      </c>
      <c r="M462">
        <v>36.542166029999997</v>
      </c>
      <c r="N462">
        <v>5</v>
      </c>
      <c r="O462" t="s">
        <v>12</v>
      </c>
      <c r="P462">
        <v>83</v>
      </c>
      <c r="Q462" t="s">
        <v>13</v>
      </c>
      <c r="R462" t="s">
        <v>16</v>
      </c>
      <c r="S462" t="s">
        <v>14</v>
      </c>
      <c r="T462" s="79">
        <v>0</v>
      </c>
      <c r="U462" s="79">
        <v>5</v>
      </c>
      <c r="V462" s="79">
        <v>2.5</v>
      </c>
      <c r="W462" s="79">
        <v>5</v>
      </c>
      <c r="X462">
        <v>1.1947183480000001</v>
      </c>
      <c r="Y462" t="s">
        <v>1112</v>
      </c>
      <c r="Z462" t="s">
        <v>622</v>
      </c>
      <c r="AA462">
        <v>5</v>
      </c>
      <c r="AB462">
        <v>180</v>
      </c>
      <c r="AC462">
        <v>52</v>
      </c>
      <c r="AD462" t="s">
        <v>525</v>
      </c>
      <c r="AE462" t="s">
        <v>532</v>
      </c>
      <c r="AF462">
        <v>180</v>
      </c>
      <c r="AG462">
        <v>0.97</v>
      </c>
      <c r="AH462">
        <v>174.6</v>
      </c>
      <c r="AI462">
        <v>5.4000000000000057</v>
      </c>
      <c r="AJ462">
        <v>0.97</v>
      </c>
      <c r="AK462">
        <v>174.6</v>
      </c>
      <c r="AL462">
        <v>5.4000000000000057</v>
      </c>
      <c r="AM462">
        <v>7687.0628781180712</v>
      </c>
      <c r="AN462">
        <v>237.74421272530145</v>
      </c>
      <c r="AO462">
        <v>9.1838750627173482</v>
      </c>
      <c r="AP462">
        <v>0.28403737307373272</v>
      </c>
      <c r="AQ462">
        <v>0.13341858489683281</v>
      </c>
    </row>
    <row r="463" spans="1:43" x14ac:dyDescent="0.35">
      <c r="A463">
        <v>462</v>
      </c>
      <c r="B463">
        <v>31</v>
      </c>
      <c r="C463" t="s">
        <v>32</v>
      </c>
      <c r="D463" s="3">
        <v>18.257000000000001</v>
      </c>
      <c r="E463" s="1">
        <v>-63.03</v>
      </c>
      <c r="F463">
        <v>0</v>
      </c>
      <c r="G463" t="s">
        <v>10</v>
      </c>
      <c r="H463">
        <v>0</v>
      </c>
      <c r="I463">
        <v>355.81749570130597</v>
      </c>
      <c r="J463" s="80">
        <v>2016</v>
      </c>
      <c r="K463" t="s">
        <v>11</v>
      </c>
      <c r="L463">
        <v>300</v>
      </c>
      <c r="M463">
        <v>36.542166029999997</v>
      </c>
      <c r="N463">
        <v>5</v>
      </c>
      <c r="O463" t="s">
        <v>12</v>
      </c>
      <c r="P463">
        <v>83</v>
      </c>
      <c r="Q463" t="s">
        <v>13</v>
      </c>
      <c r="R463" t="s">
        <v>16</v>
      </c>
      <c r="S463" t="s">
        <v>14</v>
      </c>
      <c r="T463" s="79">
        <v>0</v>
      </c>
      <c r="U463" s="79">
        <v>5</v>
      </c>
      <c r="V463" s="79">
        <v>2.5</v>
      </c>
      <c r="W463" s="79">
        <v>5</v>
      </c>
      <c r="X463">
        <v>1.1947183480000001</v>
      </c>
      <c r="Y463" t="s">
        <v>1112</v>
      </c>
      <c r="Z463" t="s">
        <v>622</v>
      </c>
      <c r="AA463">
        <v>5</v>
      </c>
      <c r="AB463">
        <v>308</v>
      </c>
      <c r="AC463">
        <v>52</v>
      </c>
      <c r="AD463" t="s">
        <v>525</v>
      </c>
      <c r="AE463" t="s">
        <v>532</v>
      </c>
      <c r="AF463">
        <v>308</v>
      </c>
      <c r="AG463">
        <v>0.97</v>
      </c>
      <c r="AH463">
        <v>298.76</v>
      </c>
      <c r="AI463">
        <v>9.2400000000000091</v>
      </c>
      <c r="AJ463">
        <v>0.97</v>
      </c>
      <c r="AK463">
        <v>298.76</v>
      </c>
      <c r="AL463">
        <v>9.2400000000000091</v>
      </c>
      <c r="AM463">
        <v>13153.418702557588</v>
      </c>
      <c r="AN463">
        <v>406.80676399662684</v>
      </c>
      <c r="AO463">
        <v>15.714630662871908</v>
      </c>
      <c r="AP463">
        <v>0.48601950503727592</v>
      </c>
      <c r="AQ463">
        <v>0.13341858489683281</v>
      </c>
    </row>
    <row r="464" spans="1:43" x14ac:dyDescent="0.35">
      <c r="A464">
        <v>463</v>
      </c>
      <c r="B464">
        <v>32</v>
      </c>
      <c r="C464" t="s">
        <v>9</v>
      </c>
      <c r="D464" s="3">
        <v>34.902205000000002</v>
      </c>
      <c r="E464" s="1">
        <v>128.11167900000001</v>
      </c>
      <c r="F464">
        <v>0</v>
      </c>
      <c r="G464" t="s">
        <v>10</v>
      </c>
      <c r="H464">
        <v>0</v>
      </c>
      <c r="I464">
        <v>369.20040730181302</v>
      </c>
      <c r="J464" s="80">
        <v>2016</v>
      </c>
      <c r="K464" t="s">
        <v>11</v>
      </c>
      <c r="L464">
        <v>20</v>
      </c>
      <c r="M464">
        <v>2.0820431909999999</v>
      </c>
      <c r="N464">
        <v>1</v>
      </c>
      <c r="O464" t="s">
        <v>18</v>
      </c>
      <c r="P464">
        <v>81</v>
      </c>
      <c r="Q464" t="s">
        <v>13</v>
      </c>
      <c r="R464" t="s">
        <v>14</v>
      </c>
      <c r="S464" t="s">
        <v>14</v>
      </c>
      <c r="T464" s="79">
        <v>0</v>
      </c>
      <c r="U464" s="79">
        <v>0.25</v>
      </c>
      <c r="V464" s="79">
        <v>0.125</v>
      </c>
      <c r="W464" s="79">
        <v>0.25</v>
      </c>
      <c r="X464">
        <v>1.3089407900000001</v>
      </c>
      <c r="Y464" t="s">
        <v>1110</v>
      </c>
      <c r="Z464" t="s">
        <v>622</v>
      </c>
      <c r="AA464">
        <v>120</v>
      </c>
      <c r="AB464">
        <v>18910</v>
      </c>
      <c r="AC464">
        <v>23235</v>
      </c>
      <c r="AD464" t="s">
        <v>519</v>
      </c>
      <c r="AE464" t="s">
        <v>521</v>
      </c>
      <c r="AF464">
        <v>5778.718226055129</v>
      </c>
      <c r="AG464">
        <v>3.0800000000000001E-2</v>
      </c>
      <c r="AH464">
        <v>177.98452136249799</v>
      </c>
      <c r="AI464">
        <v>5600.7337046926314</v>
      </c>
      <c r="AJ464">
        <v>3.0800000000000001E-2</v>
      </c>
      <c r="AK464">
        <v>177.98452136249799</v>
      </c>
      <c r="AL464">
        <v>5600.7337046926314</v>
      </c>
      <c r="AM464">
        <v>457.49563062491728</v>
      </c>
      <c r="AN464">
        <v>14396.258610443825</v>
      </c>
      <c r="AO464">
        <v>0.59883469217172747</v>
      </c>
      <c r="AP464">
        <v>18.843850118598642</v>
      </c>
      <c r="AQ464">
        <v>0.13341858489683281</v>
      </c>
    </row>
    <row r="465" spans="1:43" x14ac:dyDescent="0.35">
      <c r="A465">
        <v>464</v>
      </c>
      <c r="B465">
        <v>32</v>
      </c>
      <c r="C465" t="s">
        <v>9</v>
      </c>
      <c r="D465" s="3">
        <v>36.470801000000002</v>
      </c>
      <c r="E465" s="1">
        <v>126.487071</v>
      </c>
      <c r="F465">
        <v>0</v>
      </c>
      <c r="G465" t="s">
        <v>10</v>
      </c>
      <c r="H465">
        <v>0</v>
      </c>
      <c r="I465">
        <v>696.86537203000898</v>
      </c>
      <c r="J465" s="80">
        <v>2016</v>
      </c>
      <c r="K465" t="s">
        <v>11</v>
      </c>
      <c r="L465">
        <v>20</v>
      </c>
      <c r="M465">
        <v>2.0820431909999999</v>
      </c>
      <c r="N465">
        <v>1</v>
      </c>
      <c r="O465" t="s">
        <v>18</v>
      </c>
      <c r="P465">
        <v>81</v>
      </c>
      <c r="Q465" t="s">
        <v>13</v>
      </c>
      <c r="R465" t="s">
        <v>14</v>
      </c>
      <c r="S465" t="s">
        <v>14</v>
      </c>
      <c r="T465" s="79">
        <v>0</v>
      </c>
      <c r="U465" s="79">
        <v>0.25</v>
      </c>
      <c r="V465" s="79">
        <v>0.125</v>
      </c>
      <c r="W465" s="79">
        <v>0.25</v>
      </c>
      <c r="X465">
        <v>0.72222678100000004</v>
      </c>
      <c r="Y465" t="s">
        <v>804</v>
      </c>
      <c r="Z465" t="s">
        <v>630</v>
      </c>
      <c r="AA465">
        <v>72</v>
      </c>
      <c r="AB465">
        <v>9433</v>
      </c>
      <c r="AC465">
        <v>11039</v>
      </c>
      <c r="AD465" t="s">
        <v>519</v>
      </c>
      <c r="AE465" t="s">
        <v>521</v>
      </c>
      <c r="AF465">
        <v>5224.3977920281523</v>
      </c>
      <c r="AG465">
        <v>3.0800000000000001E-2</v>
      </c>
      <c r="AH465">
        <v>160.91145199446709</v>
      </c>
      <c r="AI465">
        <v>5063.4863400336853</v>
      </c>
      <c r="AJ465">
        <v>3.0800000000000001E-2</v>
      </c>
      <c r="AK465">
        <v>160.91145199446709</v>
      </c>
      <c r="AL465">
        <v>5063.4863400336853</v>
      </c>
      <c r="AM465">
        <v>413.61060861605381</v>
      </c>
      <c r="AN465">
        <v>13015.305255541538</v>
      </c>
      <c r="AO465">
        <v>0.29872065844822343</v>
      </c>
      <c r="AP465">
        <v>9.400002018442148</v>
      </c>
      <c r="AQ465">
        <v>0.13341858489683281</v>
      </c>
    </row>
    <row r="466" spans="1:43" x14ac:dyDescent="0.35">
      <c r="A466">
        <v>465</v>
      </c>
      <c r="B466">
        <v>32</v>
      </c>
      <c r="C466" t="s">
        <v>9</v>
      </c>
      <c r="D466" s="3">
        <v>37.071357999999996</v>
      </c>
      <c r="E466" s="1">
        <v>129.414931</v>
      </c>
      <c r="F466">
        <v>0</v>
      </c>
      <c r="G466" t="s">
        <v>10</v>
      </c>
      <c r="H466">
        <v>0</v>
      </c>
      <c r="I466">
        <v>83.196943327495404</v>
      </c>
      <c r="J466" s="80">
        <v>2016</v>
      </c>
      <c r="K466" t="s">
        <v>11</v>
      </c>
      <c r="L466">
        <v>20</v>
      </c>
      <c r="M466">
        <v>2.0820431909999999</v>
      </c>
      <c r="N466">
        <v>1</v>
      </c>
      <c r="O466" t="s">
        <v>18</v>
      </c>
      <c r="P466">
        <v>81</v>
      </c>
      <c r="Q466" t="s">
        <v>13</v>
      </c>
      <c r="R466" t="s">
        <v>14</v>
      </c>
      <c r="S466" t="s">
        <v>14</v>
      </c>
      <c r="T466" s="79">
        <v>0</v>
      </c>
      <c r="U466" s="79">
        <v>0.25</v>
      </c>
      <c r="V466" s="79">
        <v>0.125</v>
      </c>
      <c r="W466" s="79">
        <v>0.25</v>
      </c>
      <c r="X466">
        <v>0.57979506199999997</v>
      </c>
      <c r="Y466" t="s">
        <v>804</v>
      </c>
      <c r="Z466" t="s">
        <v>630</v>
      </c>
      <c r="AA466">
        <v>48</v>
      </c>
      <c r="AB466">
        <v>5750</v>
      </c>
      <c r="AC466">
        <v>5932</v>
      </c>
      <c r="AD466" t="s">
        <v>519</v>
      </c>
      <c r="AE466" t="s">
        <v>521</v>
      </c>
      <c r="AF466">
        <v>3966.9189179814025</v>
      </c>
      <c r="AG466">
        <v>3.0800000000000001E-2</v>
      </c>
      <c r="AH466">
        <v>122.1811026738272</v>
      </c>
      <c r="AI466">
        <v>3844.7378153075751</v>
      </c>
      <c r="AJ466">
        <v>3.0800000000000001E-2</v>
      </c>
      <c r="AK466">
        <v>122.1811026738272</v>
      </c>
      <c r="AL466">
        <v>3844.7378153075751</v>
      </c>
      <c r="AM466">
        <v>314.05720109989358</v>
      </c>
      <c r="AN466">
        <v>9882.6051722732736</v>
      </c>
      <c r="AO466">
        <v>0.18208881438325927</v>
      </c>
      <c r="AP466">
        <v>5.729885678579703</v>
      </c>
      <c r="AQ466">
        <v>0.13341858489683281</v>
      </c>
    </row>
    <row r="467" spans="1:43" x14ac:dyDescent="0.35">
      <c r="A467">
        <v>466</v>
      </c>
      <c r="B467">
        <v>32</v>
      </c>
      <c r="C467" t="s">
        <v>9</v>
      </c>
      <c r="D467" s="3">
        <v>34.902205000000002</v>
      </c>
      <c r="E467" s="1">
        <v>128.11167900000001</v>
      </c>
      <c r="F467">
        <v>0</v>
      </c>
      <c r="G467" t="s">
        <v>10</v>
      </c>
      <c r="H467">
        <v>0</v>
      </c>
      <c r="I467">
        <v>369.20040730181302</v>
      </c>
      <c r="J467" s="80">
        <v>2016</v>
      </c>
      <c r="K467" t="s">
        <v>11</v>
      </c>
      <c r="L467">
        <v>1000</v>
      </c>
      <c r="M467">
        <v>130.61708849999999</v>
      </c>
      <c r="N467">
        <v>5</v>
      </c>
      <c r="O467" t="s">
        <v>17</v>
      </c>
      <c r="P467">
        <v>100</v>
      </c>
      <c r="Q467" t="s">
        <v>13</v>
      </c>
      <c r="R467" t="s">
        <v>14</v>
      </c>
      <c r="S467" t="s">
        <v>14</v>
      </c>
      <c r="T467" s="79">
        <v>0</v>
      </c>
      <c r="U467" s="79">
        <v>0.25</v>
      </c>
      <c r="V467" s="79">
        <v>0.125</v>
      </c>
      <c r="W467" s="79">
        <v>0.25</v>
      </c>
      <c r="X467">
        <v>1.3089407900000001</v>
      </c>
      <c r="Y467" t="s">
        <v>1110</v>
      </c>
      <c r="Z467" t="s">
        <v>622</v>
      </c>
      <c r="AA467">
        <v>120</v>
      </c>
      <c r="AB467">
        <v>425</v>
      </c>
      <c r="AC467">
        <v>621</v>
      </c>
      <c r="AD467" t="s">
        <v>519</v>
      </c>
      <c r="AE467" t="s">
        <v>521</v>
      </c>
      <c r="AF467">
        <v>129.8760045517414</v>
      </c>
      <c r="AG467">
        <v>3.0800000000000001E-2</v>
      </c>
      <c r="AH467">
        <v>4.0001809401936352</v>
      </c>
      <c r="AI467">
        <v>125.87582361154777</v>
      </c>
      <c r="AJ467">
        <v>3.0800000000000001E-2</v>
      </c>
      <c r="AK467">
        <v>4.0001809401936352</v>
      </c>
      <c r="AL467">
        <v>125.87582361154777</v>
      </c>
      <c r="AM467">
        <v>522.49198788128524</v>
      </c>
      <c r="AN467">
        <v>16441.533592679923</v>
      </c>
      <c r="AO467">
        <v>0.68391107538600004</v>
      </c>
      <c r="AP467">
        <v>21.520993969614</v>
      </c>
      <c r="AQ467">
        <v>0.13341858489683281</v>
      </c>
    </row>
    <row r="468" spans="1:43" x14ac:dyDescent="0.35">
      <c r="A468">
        <v>467</v>
      </c>
      <c r="B468">
        <v>32</v>
      </c>
      <c r="C468" t="s">
        <v>9</v>
      </c>
      <c r="D468" s="3">
        <v>36.470801000000002</v>
      </c>
      <c r="E468" s="1">
        <v>126.487071</v>
      </c>
      <c r="F468">
        <v>0</v>
      </c>
      <c r="G468" t="s">
        <v>10</v>
      </c>
      <c r="H468">
        <v>0</v>
      </c>
      <c r="I468">
        <v>696.86537203000898</v>
      </c>
      <c r="J468" s="80">
        <v>2016</v>
      </c>
      <c r="K468" t="s">
        <v>11</v>
      </c>
      <c r="L468">
        <v>1000</v>
      </c>
      <c r="M468">
        <v>130.61708849999999</v>
      </c>
      <c r="N468">
        <v>5</v>
      </c>
      <c r="O468" t="s">
        <v>17</v>
      </c>
      <c r="P468">
        <v>100</v>
      </c>
      <c r="Q468" t="s">
        <v>13</v>
      </c>
      <c r="R468" t="s">
        <v>14</v>
      </c>
      <c r="S468" t="s">
        <v>14</v>
      </c>
      <c r="T468" s="79">
        <v>0</v>
      </c>
      <c r="U468" s="79">
        <v>0.25</v>
      </c>
      <c r="V468" s="79">
        <v>0.125</v>
      </c>
      <c r="W468" s="79">
        <v>0.25</v>
      </c>
      <c r="X468">
        <v>0.72222678100000004</v>
      </c>
      <c r="Y468" t="s">
        <v>804</v>
      </c>
      <c r="Z468" t="s">
        <v>630</v>
      </c>
      <c r="AA468">
        <v>72</v>
      </c>
      <c r="AB468">
        <v>5</v>
      </c>
      <c r="AC468">
        <v>9.6</v>
      </c>
      <c r="AD468" t="s">
        <v>519</v>
      </c>
      <c r="AE468" t="s">
        <v>521</v>
      </c>
      <c r="AF468">
        <v>2.7692132895304526</v>
      </c>
      <c r="AG468">
        <v>3.0800000000000001E-2</v>
      </c>
      <c r="AH468">
        <v>8.5291769317537944E-2</v>
      </c>
      <c r="AI468">
        <v>2.6839215202129147</v>
      </c>
      <c r="AJ468">
        <v>3.0800000000000001E-2</v>
      </c>
      <c r="AK468">
        <v>8.5291769317537944E-2</v>
      </c>
      <c r="AL468">
        <v>2.6839215202129147</v>
      </c>
      <c r="AM468">
        <v>11.140562581270437</v>
      </c>
      <c r="AN468">
        <v>350.56601473270479</v>
      </c>
      <c r="AO468">
        <v>8.0460126515999996E-3</v>
      </c>
      <c r="AP468">
        <v>0.25318816434839997</v>
      </c>
      <c r="AQ468">
        <v>0.13341858489683281</v>
      </c>
    </row>
    <row r="469" spans="1:43" x14ac:dyDescent="0.35">
      <c r="A469">
        <v>468</v>
      </c>
      <c r="B469">
        <v>32</v>
      </c>
      <c r="C469" t="s">
        <v>9</v>
      </c>
      <c r="D469" s="3">
        <v>37.071357999999996</v>
      </c>
      <c r="E469" s="1">
        <v>129.414931</v>
      </c>
      <c r="F469">
        <v>0</v>
      </c>
      <c r="G469" t="s">
        <v>10</v>
      </c>
      <c r="H469">
        <v>0</v>
      </c>
      <c r="I469">
        <v>83.196943327495404</v>
      </c>
      <c r="J469" s="80">
        <v>2016</v>
      </c>
      <c r="K469" t="s">
        <v>11</v>
      </c>
      <c r="L469">
        <v>1000</v>
      </c>
      <c r="M469">
        <v>130.61708849999999</v>
      </c>
      <c r="N469">
        <v>5</v>
      </c>
      <c r="O469" t="s">
        <v>17</v>
      </c>
      <c r="P469">
        <v>100</v>
      </c>
      <c r="Q469" t="s">
        <v>13</v>
      </c>
      <c r="R469" t="s">
        <v>14</v>
      </c>
      <c r="S469" t="s">
        <v>14</v>
      </c>
      <c r="T469" s="79">
        <v>0</v>
      </c>
      <c r="U469" s="79">
        <v>0.25</v>
      </c>
      <c r="V469" s="79">
        <v>0.125</v>
      </c>
      <c r="W469" s="79">
        <v>0.25</v>
      </c>
      <c r="X469">
        <v>0.57979506199999997</v>
      </c>
      <c r="Y469" t="s">
        <v>804</v>
      </c>
      <c r="Z469" t="s">
        <v>630</v>
      </c>
      <c r="AA469">
        <v>48</v>
      </c>
      <c r="AB469">
        <v>128</v>
      </c>
      <c r="AC469">
        <v>198</v>
      </c>
      <c r="AD469" t="s">
        <v>519</v>
      </c>
      <c r="AE469" t="s">
        <v>521</v>
      </c>
      <c r="AF469">
        <v>88.307064608977313</v>
      </c>
      <c r="AG469">
        <v>3.0800000000000001E-2</v>
      </c>
      <c r="AH469">
        <v>2.7198575899565012</v>
      </c>
      <c r="AI469">
        <v>85.587207019020809</v>
      </c>
      <c r="AJ469">
        <v>3.0800000000000001E-2</v>
      </c>
      <c r="AK469">
        <v>2.7198575899565012</v>
      </c>
      <c r="AL469">
        <v>85.587207019020809</v>
      </c>
      <c r="AM469">
        <v>355.25987953474498</v>
      </c>
      <c r="AN469">
        <v>11179.151793671263</v>
      </c>
      <c r="AO469">
        <v>0.20597792388095998</v>
      </c>
      <c r="AP469">
        <v>6.4816170073190404</v>
      </c>
      <c r="AQ469">
        <v>0.13341858489683281</v>
      </c>
    </row>
    <row r="470" spans="1:43" x14ac:dyDescent="0.35">
      <c r="A470">
        <v>469</v>
      </c>
      <c r="B470">
        <v>33</v>
      </c>
      <c r="C470" t="s">
        <v>20</v>
      </c>
      <c r="D470" s="3">
        <v>54.605522000000001</v>
      </c>
      <c r="E470" s="1">
        <v>19.847404999999998</v>
      </c>
      <c r="F470">
        <v>0</v>
      </c>
      <c r="G470" t="s">
        <v>10</v>
      </c>
      <c r="H470">
        <v>0</v>
      </c>
      <c r="I470">
        <v>118.042709574572</v>
      </c>
      <c r="J470" s="80">
        <v>2016</v>
      </c>
      <c r="K470" t="s">
        <v>30</v>
      </c>
      <c r="L470">
        <v>100</v>
      </c>
      <c r="M470">
        <v>11.428783320000001</v>
      </c>
      <c r="N470">
        <v>5</v>
      </c>
      <c r="O470" t="s">
        <v>23</v>
      </c>
      <c r="P470">
        <v>99.65</v>
      </c>
      <c r="Q470" t="s">
        <v>24</v>
      </c>
      <c r="R470" t="s">
        <v>16</v>
      </c>
      <c r="S470" t="s">
        <v>16</v>
      </c>
      <c r="T470" s="79">
        <v>16</v>
      </c>
      <c r="U470" s="79">
        <v>24</v>
      </c>
      <c r="V470" s="79">
        <v>20</v>
      </c>
      <c r="W470" s="79">
        <v>8</v>
      </c>
      <c r="X470">
        <v>0.54424737099999998</v>
      </c>
      <c r="Y470" t="s">
        <v>754</v>
      </c>
      <c r="Z470" t="s">
        <v>620</v>
      </c>
      <c r="AA470">
        <v>1</v>
      </c>
      <c r="AB470">
        <v>13</v>
      </c>
      <c r="AE470" t="s">
        <v>532</v>
      </c>
      <c r="AF470">
        <v>13</v>
      </c>
      <c r="AG470">
        <v>0.84619999999999995</v>
      </c>
      <c r="AH470">
        <v>11.000599999999999</v>
      </c>
      <c r="AI470">
        <v>1.9994000000000014</v>
      </c>
      <c r="AJ470">
        <v>0.84619999999999995</v>
      </c>
      <c r="AK470">
        <v>11.000599999999999</v>
      </c>
      <c r="AL470">
        <v>1.9994000000000014</v>
      </c>
      <c r="AM470">
        <v>126.16505147013748</v>
      </c>
      <c r="AN470">
        <v>22.930967757158072</v>
      </c>
      <c r="AO470">
        <v>6.8664997574702014E-2</v>
      </c>
      <c r="AP470">
        <v>1.2480118916319047E-2</v>
      </c>
      <c r="AQ470">
        <v>0.13341858489683281</v>
      </c>
    </row>
    <row r="471" spans="1:43" x14ac:dyDescent="0.35">
      <c r="A471">
        <v>470</v>
      </c>
      <c r="B471">
        <v>33</v>
      </c>
      <c r="C471" t="s">
        <v>20</v>
      </c>
      <c r="D471" s="3">
        <v>54.605522000000001</v>
      </c>
      <c r="E471" s="1">
        <v>19.847404999999998</v>
      </c>
      <c r="F471">
        <v>0</v>
      </c>
      <c r="G471" t="s">
        <v>10</v>
      </c>
      <c r="H471">
        <v>0</v>
      </c>
      <c r="I471">
        <v>118.042709574572</v>
      </c>
      <c r="J471" s="80">
        <v>2016</v>
      </c>
      <c r="K471" t="s">
        <v>30</v>
      </c>
      <c r="L471">
        <v>100</v>
      </c>
      <c r="M471">
        <v>11.428783320000001</v>
      </c>
      <c r="N471">
        <v>5</v>
      </c>
      <c r="O471" t="s">
        <v>23</v>
      </c>
      <c r="P471">
        <v>99.65</v>
      </c>
      <c r="Q471" t="s">
        <v>24</v>
      </c>
      <c r="R471" t="s">
        <v>16</v>
      </c>
      <c r="S471" t="s">
        <v>16</v>
      </c>
      <c r="T471" s="79">
        <v>0</v>
      </c>
      <c r="U471" s="79">
        <v>8</v>
      </c>
      <c r="V471" s="79">
        <v>4</v>
      </c>
      <c r="W471" s="79">
        <v>8</v>
      </c>
      <c r="X471">
        <v>0.54424737099999998</v>
      </c>
      <c r="Y471" t="s">
        <v>754</v>
      </c>
      <c r="Z471" t="s">
        <v>620</v>
      </c>
      <c r="AA471">
        <v>1</v>
      </c>
      <c r="AB471">
        <v>22</v>
      </c>
      <c r="AE471" t="s">
        <v>532</v>
      </c>
      <c r="AF471">
        <v>22</v>
      </c>
      <c r="AG471">
        <v>0.72729999999999995</v>
      </c>
      <c r="AH471">
        <v>16.000599999999999</v>
      </c>
      <c r="AI471">
        <v>5.9994000000000014</v>
      </c>
      <c r="AJ471">
        <v>0.72729999999999995</v>
      </c>
      <c r="AK471">
        <v>16.000599999999999</v>
      </c>
      <c r="AL471">
        <v>5.9994000000000014</v>
      </c>
      <c r="AM471">
        <v>183.50967424986652</v>
      </c>
      <c r="AN471">
        <v>68.806665980941318</v>
      </c>
      <c r="AO471">
        <v>9.9874657763556252E-2</v>
      </c>
      <c r="AP471">
        <v>3.7447847067402444E-2</v>
      </c>
      <c r="AQ471">
        <v>0.13341858489683281</v>
      </c>
    </row>
    <row r="472" spans="1:43" x14ac:dyDescent="0.35">
      <c r="A472">
        <v>471</v>
      </c>
      <c r="B472">
        <v>33</v>
      </c>
      <c r="C472" t="s">
        <v>20</v>
      </c>
      <c r="D472" s="3">
        <v>54.605522000000001</v>
      </c>
      <c r="E472" s="1">
        <v>19.847404999999998</v>
      </c>
      <c r="F472">
        <v>0</v>
      </c>
      <c r="G472" t="s">
        <v>10</v>
      </c>
      <c r="H472">
        <v>0</v>
      </c>
      <c r="I472">
        <v>118.042709574572</v>
      </c>
      <c r="J472" s="80">
        <v>2016</v>
      </c>
      <c r="K472" t="s">
        <v>30</v>
      </c>
      <c r="L472">
        <v>100</v>
      </c>
      <c r="M472">
        <v>11.428783320000001</v>
      </c>
      <c r="N472">
        <v>5</v>
      </c>
      <c r="O472" t="s">
        <v>23</v>
      </c>
      <c r="P472">
        <v>99.65</v>
      </c>
      <c r="Q472" t="s">
        <v>24</v>
      </c>
      <c r="R472" t="s">
        <v>16</v>
      </c>
      <c r="S472" t="s">
        <v>16</v>
      </c>
      <c r="T472" s="79">
        <v>24</v>
      </c>
      <c r="U472" s="79">
        <v>32</v>
      </c>
      <c r="V472" s="79">
        <v>28</v>
      </c>
      <c r="W472" s="79">
        <v>8</v>
      </c>
      <c r="X472">
        <v>0.54424737099999998</v>
      </c>
      <c r="Y472" t="s">
        <v>754</v>
      </c>
      <c r="Z472" t="s">
        <v>620</v>
      </c>
      <c r="AA472">
        <v>1</v>
      </c>
      <c r="AB472">
        <v>37</v>
      </c>
      <c r="AE472" t="s">
        <v>532</v>
      </c>
      <c r="AF472">
        <v>37</v>
      </c>
      <c r="AG472">
        <v>0.83779999999999999</v>
      </c>
      <c r="AH472">
        <v>30.9986</v>
      </c>
      <c r="AI472">
        <v>6.0014000000000003</v>
      </c>
      <c r="AJ472">
        <v>0.83779999999999999</v>
      </c>
      <c r="AK472">
        <v>30.9986</v>
      </c>
      <c r="AL472">
        <v>6.0014000000000003</v>
      </c>
      <c r="AM472">
        <v>355.5206047399418</v>
      </c>
      <c r="AN472">
        <v>68.829603830053188</v>
      </c>
      <c r="AO472">
        <v>0.19349115446604345</v>
      </c>
      <c r="AP472">
        <v>3.7460330931477971E-2</v>
      </c>
      <c r="AQ472">
        <v>0.13341858489683281</v>
      </c>
    </row>
    <row r="473" spans="1:43" x14ac:dyDescent="0.35">
      <c r="A473">
        <v>472</v>
      </c>
      <c r="B473">
        <v>33</v>
      </c>
      <c r="C473" t="s">
        <v>20</v>
      </c>
      <c r="D473" s="3">
        <v>54.605522000000001</v>
      </c>
      <c r="E473" s="1">
        <v>19.847404999999998</v>
      </c>
      <c r="F473">
        <v>0</v>
      </c>
      <c r="G473" t="s">
        <v>10</v>
      </c>
      <c r="H473">
        <v>0</v>
      </c>
      <c r="I473">
        <v>118.042709574572</v>
      </c>
      <c r="J473" s="80">
        <v>2016</v>
      </c>
      <c r="K473" t="s">
        <v>30</v>
      </c>
      <c r="L473">
        <v>100</v>
      </c>
      <c r="M473">
        <v>11.428783320000001</v>
      </c>
      <c r="N473">
        <v>5</v>
      </c>
      <c r="O473" t="s">
        <v>23</v>
      </c>
      <c r="P473">
        <v>99.65</v>
      </c>
      <c r="Q473" t="s">
        <v>24</v>
      </c>
      <c r="R473" t="s">
        <v>16</v>
      </c>
      <c r="S473" t="s">
        <v>16</v>
      </c>
      <c r="T473" s="79">
        <v>8</v>
      </c>
      <c r="U473" s="79">
        <v>16</v>
      </c>
      <c r="V473" s="79">
        <v>12</v>
      </c>
      <c r="W473" s="79">
        <v>8</v>
      </c>
      <c r="X473">
        <v>0.54424737099999998</v>
      </c>
      <c r="Y473" t="s">
        <v>754</v>
      </c>
      <c r="Z473" t="s">
        <v>620</v>
      </c>
      <c r="AA473">
        <v>1</v>
      </c>
      <c r="AB473">
        <v>41</v>
      </c>
      <c r="AE473" t="s">
        <v>532</v>
      </c>
      <c r="AF473">
        <v>41</v>
      </c>
      <c r="AG473">
        <v>0.85370000000000001</v>
      </c>
      <c r="AH473">
        <v>35.0017</v>
      </c>
      <c r="AI473">
        <v>5.9983000000000004</v>
      </c>
      <c r="AJ473">
        <v>0.85370000000000001</v>
      </c>
      <c r="AK473">
        <v>35.0017</v>
      </c>
      <c r="AL473">
        <v>5.9983000000000004</v>
      </c>
      <c r="AM473">
        <v>401.43185662984848</v>
      </c>
      <c r="AN473">
        <v>68.794050163929754</v>
      </c>
      <c r="AO473">
        <v>0.21847823260644395</v>
      </c>
      <c r="AP473">
        <v>3.744098094216089E-2</v>
      </c>
      <c r="AQ473">
        <v>0.13341858489683281</v>
      </c>
    </row>
    <row r="474" spans="1:43" x14ac:dyDescent="0.35">
      <c r="A474">
        <v>473</v>
      </c>
      <c r="B474">
        <v>33</v>
      </c>
      <c r="C474" t="s">
        <v>20</v>
      </c>
      <c r="D474" s="3">
        <v>54.605522000000001</v>
      </c>
      <c r="E474" s="1">
        <v>19.847404999999998</v>
      </c>
      <c r="F474">
        <v>0</v>
      </c>
      <c r="G474" t="s">
        <v>10</v>
      </c>
      <c r="H474">
        <v>0</v>
      </c>
      <c r="I474">
        <v>118.042709574572</v>
      </c>
      <c r="J474" s="80">
        <v>2016</v>
      </c>
      <c r="K474" t="s">
        <v>30</v>
      </c>
      <c r="L474">
        <v>100</v>
      </c>
      <c r="M474">
        <v>11.428783320000001</v>
      </c>
      <c r="N474">
        <v>5</v>
      </c>
      <c r="O474" t="s">
        <v>23</v>
      </c>
      <c r="P474">
        <v>99.65</v>
      </c>
      <c r="Q474" t="s">
        <v>24</v>
      </c>
      <c r="R474" t="s">
        <v>16</v>
      </c>
      <c r="S474" t="s">
        <v>16</v>
      </c>
      <c r="T474" s="79">
        <v>72</v>
      </c>
      <c r="U474" s="79">
        <v>80</v>
      </c>
      <c r="V474" s="79">
        <v>76</v>
      </c>
      <c r="W474" s="79">
        <v>8</v>
      </c>
      <c r="X474">
        <v>0.54424737099999998</v>
      </c>
      <c r="Y474" t="s">
        <v>754</v>
      </c>
      <c r="Z474" t="s">
        <v>620</v>
      </c>
      <c r="AA474">
        <v>1</v>
      </c>
      <c r="AB474">
        <v>43</v>
      </c>
      <c r="AE474" t="s">
        <v>532</v>
      </c>
      <c r="AF474">
        <v>43</v>
      </c>
      <c r="AG474">
        <v>0.69769999999999999</v>
      </c>
      <c r="AH474">
        <v>30.001100000000001</v>
      </c>
      <c r="AI474">
        <v>12.998899999999999</v>
      </c>
      <c r="AJ474">
        <v>0.69769999999999999</v>
      </c>
      <c r="AK474">
        <v>30.001100000000001</v>
      </c>
      <c r="AL474">
        <v>12.998899999999999</v>
      </c>
      <c r="AM474">
        <v>344.08035249538591</v>
      </c>
      <c r="AN474">
        <v>149.08340341028398</v>
      </c>
      <c r="AO474">
        <v>0.18726482725836707</v>
      </c>
      <c r="AP474">
        <v>8.1138250365779485E-2</v>
      </c>
      <c r="AQ474">
        <v>0.13341858489683281</v>
      </c>
    </row>
    <row r="475" spans="1:43" x14ac:dyDescent="0.35">
      <c r="A475">
        <v>474</v>
      </c>
      <c r="B475">
        <v>33</v>
      </c>
      <c r="C475" t="s">
        <v>20</v>
      </c>
      <c r="D475" s="3">
        <v>54.605522000000001</v>
      </c>
      <c r="E475" s="1">
        <v>19.847404999999998</v>
      </c>
      <c r="F475">
        <v>0</v>
      </c>
      <c r="G475" t="s">
        <v>10</v>
      </c>
      <c r="H475">
        <v>0</v>
      </c>
      <c r="I475">
        <v>118.042709574572</v>
      </c>
      <c r="J475" s="80">
        <v>2016</v>
      </c>
      <c r="K475" t="s">
        <v>30</v>
      </c>
      <c r="L475">
        <v>100</v>
      </c>
      <c r="M475">
        <v>11.428783320000001</v>
      </c>
      <c r="N475">
        <v>5</v>
      </c>
      <c r="O475" t="s">
        <v>23</v>
      </c>
      <c r="P475">
        <v>99.65</v>
      </c>
      <c r="Q475" t="s">
        <v>24</v>
      </c>
      <c r="R475" t="s">
        <v>16</v>
      </c>
      <c r="S475" t="s">
        <v>16</v>
      </c>
      <c r="T475" s="79">
        <v>80</v>
      </c>
      <c r="U475" s="79">
        <v>88</v>
      </c>
      <c r="V475" s="79">
        <v>84</v>
      </c>
      <c r="W475" s="79">
        <v>8</v>
      </c>
      <c r="X475">
        <v>0.54424737099999998</v>
      </c>
      <c r="Y475" t="s">
        <v>754</v>
      </c>
      <c r="Z475" t="s">
        <v>620</v>
      </c>
      <c r="AA475">
        <v>1</v>
      </c>
      <c r="AB475">
        <v>48</v>
      </c>
      <c r="AE475" t="s">
        <v>532</v>
      </c>
      <c r="AF475">
        <v>48</v>
      </c>
      <c r="AG475">
        <v>0.82979999999999998</v>
      </c>
      <c r="AH475">
        <v>39.830399999999997</v>
      </c>
      <c r="AI475">
        <v>8.1696000000000026</v>
      </c>
      <c r="AJ475">
        <v>0.82979999999999998</v>
      </c>
      <c r="AK475">
        <v>39.830399999999997</v>
      </c>
      <c r="AL475">
        <v>8.1696000000000026</v>
      </c>
      <c r="AM475">
        <v>456.81185263314399</v>
      </c>
      <c r="AN475">
        <v>93.696526052254924</v>
      </c>
      <c r="AO475">
        <v>0.24861864983722803</v>
      </c>
      <c r="AP475">
        <v>5.0994087975772748E-2</v>
      </c>
      <c r="AQ475">
        <v>0.13341858489683281</v>
      </c>
    </row>
    <row r="476" spans="1:43" x14ac:dyDescent="0.35">
      <c r="A476">
        <v>475</v>
      </c>
      <c r="B476">
        <v>33</v>
      </c>
      <c r="C476" t="s">
        <v>20</v>
      </c>
      <c r="D476" s="3">
        <v>54.605522000000001</v>
      </c>
      <c r="E476" s="1">
        <v>19.847404999999998</v>
      </c>
      <c r="F476">
        <v>0</v>
      </c>
      <c r="G476" t="s">
        <v>10</v>
      </c>
      <c r="H476">
        <v>0</v>
      </c>
      <c r="I476">
        <v>118.042709574572</v>
      </c>
      <c r="J476" s="80">
        <v>2016</v>
      </c>
      <c r="K476" t="s">
        <v>30</v>
      </c>
      <c r="L476">
        <v>100</v>
      </c>
      <c r="M476">
        <v>11.428783320000001</v>
      </c>
      <c r="N476">
        <v>5</v>
      </c>
      <c r="O476" t="s">
        <v>23</v>
      </c>
      <c r="P476">
        <v>99.65</v>
      </c>
      <c r="Q476" t="s">
        <v>24</v>
      </c>
      <c r="R476" t="s">
        <v>16</v>
      </c>
      <c r="S476" t="s">
        <v>16</v>
      </c>
      <c r="T476" s="79">
        <v>96</v>
      </c>
      <c r="U476" s="79">
        <v>104</v>
      </c>
      <c r="V476" s="79">
        <v>100</v>
      </c>
      <c r="W476" s="79">
        <v>8</v>
      </c>
      <c r="X476">
        <v>0.54424737099999998</v>
      </c>
      <c r="Y476" t="s">
        <v>754</v>
      </c>
      <c r="Z476" t="s">
        <v>620</v>
      </c>
      <c r="AA476">
        <v>1</v>
      </c>
      <c r="AB476">
        <v>60</v>
      </c>
      <c r="AE476" t="s">
        <v>532</v>
      </c>
      <c r="AF476">
        <v>60</v>
      </c>
      <c r="AG476">
        <v>0.63300000000000001</v>
      </c>
      <c r="AH476">
        <v>37.980000000000004</v>
      </c>
      <c r="AI476">
        <v>22.019999999999996</v>
      </c>
      <c r="AJ476">
        <v>0.63300000000000001</v>
      </c>
      <c r="AK476">
        <v>37.980000000000004</v>
      </c>
      <c r="AL476">
        <v>22.019999999999996</v>
      </c>
      <c r="AM476">
        <v>435.58975463482199</v>
      </c>
      <c r="AN476">
        <v>252.5457187219267</v>
      </c>
      <c r="AO476">
        <v>0.23706857879453691</v>
      </c>
      <c r="AP476">
        <v>0.13744734347171408</v>
      </c>
      <c r="AQ476">
        <v>0.13341858489683281</v>
      </c>
    </row>
    <row r="477" spans="1:43" x14ac:dyDescent="0.35">
      <c r="A477">
        <v>476</v>
      </c>
      <c r="B477">
        <v>33</v>
      </c>
      <c r="C477" t="s">
        <v>20</v>
      </c>
      <c r="D477" s="3">
        <v>54.605522000000001</v>
      </c>
      <c r="E477" s="1">
        <v>19.847404999999998</v>
      </c>
      <c r="F477">
        <v>0</v>
      </c>
      <c r="G477" t="s">
        <v>10</v>
      </c>
      <c r="H477">
        <v>0</v>
      </c>
      <c r="I477">
        <v>118.042709574572</v>
      </c>
      <c r="J477" s="80">
        <v>2016</v>
      </c>
      <c r="K477" t="s">
        <v>30</v>
      </c>
      <c r="L477">
        <v>100</v>
      </c>
      <c r="M477">
        <v>11.428783320000001</v>
      </c>
      <c r="N477">
        <v>5</v>
      </c>
      <c r="O477" t="s">
        <v>23</v>
      </c>
      <c r="P477">
        <v>99.65</v>
      </c>
      <c r="Q477" t="s">
        <v>24</v>
      </c>
      <c r="R477" t="s">
        <v>16</v>
      </c>
      <c r="S477" t="s">
        <v>16</v>
      </c>
      <c r="T477" s="79">
        <v>48</v>
      </c>
      <c r="U477" s="79">
        <v>56</v>
      </c>
      <c r="V477" s="79">
        <v>52</v>
      </c>
      <c r="W477" s="79">
        <v>8</v>
      </c>
      <c r="X477">
        <v>0.54424737099999998</v>
      </c>
      <c r="Y477" t="s">
        <v>754</v>
      </c>
      <c r="Z477" t="s">
        <v>620</v>
      </c>
      <c r="AA477">
        <v>1</v>
      </c>
      <c r="AB477">
        <v>66</v>
      </c>
      <c r="AE477" t="s">
        <v>532</v>
      </c>
      <c r="AF477">
        <v>66</v>
      </c>
      <c r="AG477">
        <v>0.86829999999999996</v>
      </c>
      <c r="AH477">
        <v>57.3078</v>
      </c>
      <c r="AI477">
        <v>8.6921999999999997</v>
      </c>
      <c r="AJ477">
        <v>0.86829999999999996</v>
      </c>
      <c r="AK477">
        <v>57.3078</v>
      </c>
      <c r="AL477">
        <v>8.6921999999999997</v>
      </c>
      <c r="AM477">
        <v>657.25883466723133</v>
      </c>
      <c r="AN477">
        <v>99.690186025192162</v>
      </c>
      <c r="AO477">
        <v>0.35771139283416431</v>
      </c>
      <c r="AP477">
        <v>5.4256121658711777E-2</v>
      </c>
      <c r="AQ477">
        <v>0.13341858489683281</v>
      </c>
    </row>
    <row r="478" spans="1:43" x14ac:dyDescent="0.35">
      <c r="A478">
        <v>477</v>
      </c>
      <c r="B478">
        <v>33</v>
      </c>
      <c r="C478" t="s">
        <v>20</v>
      </c>
      <c r="D478" s="3">
        <v>54.605522000000001</v>
      </c>
      <c r="E478" s="1">
        <v>19.847404999999998</v>
      </c>
      <c r="F478">
        <v>0</v>
      </c>
      <c r="G478" t="s">
        <v>10</v>
      </c>
      <c r="H478">
        <v>0</v>
      </c>
      <c r="I478">
        <v>118.042709574572</v>
      </c>
      <c r="J478" s="80">
        <v>2016</v>
      </c>
      <c r="K478" t="s">
        <v>30</v>
      </c>
      <c r="L478">
        <v>100</v>
      </c>
      <c r="M478">
        <v>11.428783320000001</v>
      </c>
      <c r="N478">
        <v>5</v>
      </c>
      <c r="O478" t="s">
        <v>23</v>
      </c>
      <c r="P478">
        <v>99.65</v>
      </c>
      <c r="Q478" t="s">
        <v>24</v>
      </c>
      <c r="R478" t="s">
        <v>16</v>
      </c>
      <c r="S478" t="s">
        <v>16</v>
      </c>
      <c r="T478" s="79">
        <v>104</v>
      </c>
      <c r="U478" s="79">
        <v>112</v>
      </c>
      <c r="V478" s="79">
        <v>108</v>
      </c>
      <c r="W478" s="79">
        <v>8</v>
      </c>
      <c r="X478">
        <v>0.54424737099999998</v>
      </c>
      <c r="Y478" t="s">
        <v>754</v>
      </c>
      <c r="Z478" t="s">
        <v>620</v>
      </c>
      <c r="AA478">
        <v>1</v>
      </c>
      <c r="AB478">
        <v>72</v>
      </c>
      <c r="AE478" t="s">
        <v>532</v>
      </c>
      <c r="AF478">
        <v>72</v>
      </c>
      <c r="AG478">
        <v>0.66669999999999996</v>
      </c>
      <c r="AH478">
        <v>48.002399999999994</v>
      </c>
      <c r="AI478">
        <v>23.997600000000006</v>
      </c>
      <c r="AJ478">
        <v>0.66669999999999996</v>
      </c>
      <c r="AK478">
        <v>48.002399999999994</v>
      </c>
      <c r="AL478">
        <v>23.997600000000006</v>
      </c>
      <c r="AM478">
        <v>550.53590410433321</v>
      </c>
      <c r="AN478">
        <v>275.22666392376527</v>
      </c>
      <c r="AO478">
        <v>0.29962771844989144</v>
      </c>
      <c r="AP478">
        <v>0.14979138826960978</v>
      </c>
      <c r="AQ478">
        <v>0.13341858489683281</v>
      </c>
    </row>
    <row r="479" spans="1:43" x14ac:dyDescent="0.35">
      <c r="A479">
        <v>478</v>
      </c>
      <c r="B479">
        <v>33</v>
      </c>
      <c r="C479" t="s">
        <v>20</v>
      </c>
      <c r="D479" s="3">
        <v>54.605522000000001</v>
      </c>
      <c r="E479" s="1">
        <v>19.847404999999998</v>
      </c>
      <c r="F479">
        <v>0</v>
      </c>
      <c r="G479" t="s">
        <v>10</v>
      </c>
      <c r="H479">
        <v>0</v>
      </c>
      <c r="I479">
        <v>118.042709574572</v>
      </c>
      <c r="J479" s="80">
        <v>2016</v>
      </c>
      <c r="K479" t="s">
        <v>30</v>
      </c>
      <c r="L479">
        <v>100</v>
      </c>
      <c r="M479">
        <v>11.428783320000001</v>
      </c>
      <c r="N479">
        <v>5</v>
      </c>
      <c r="O479" t="s">
        <v>23</v>
      </c>
      <c r="P479">
        <v>99.65</v>
      </c>
      <c r="Q479" t="s">
        <v>24</v>
      </c>
      <c r="R479" t="s">
        <v>16</v>
      </c>
      <c r="S479" t="s">
        <v>16</v>
      </c>
      <c r="T479" s="79">
        <v>88</v>
      </c>
      <c r="U479" s="79">
        <v>96</v>
      </c>
      <c r="V479" s="79">
        <v>92</v>
      </c>
      <c r="W479" s="79">
        <v>8</v>
      </c>
      <c r="X479">
        <v>0.54424737099999998</v>
      </c>
      <c r="Y479" t="s">
        <v>754</v>
      </c>
      <c r="Z479" t="s">
        <v>620</v>
      </c>
      <c r="AA479">
        <v>1</v>
      </c>
      <c r="AB479">
        <v>78</v>
      </c>
      <c r="AE479" t="s">
        <v>532</v>
      </c>
      <c r="AF479">
        <v>78</v>
      </c>
      <c r="AG479">
        <v>0.85899999999999999</v>
      </c>
      <c r="AH479">
        <v>67.001999999999995</v>
      </c>
      <c r="AI479">
        <v>10.998000000000005</v>
      </c>
      <c r="AJ479">
        <v>0.85899999999999999</v>
      </c>
      <c r="AK479">
        <v>67.001999999999995</v>
      </c>
      <c r="AL479">
        <v>10.998000000000005</v>
      </c>
      <c r="AM479">
        <v>768.44088309748122</v>
      </c>
      <c r="AN479">
        <v>126.13523226629209</v>
      </c>
      <c r="AO479">
        <v>0.4182219303947225</v>
      </c>
      <c r="AP479">
        <v>6.8648768551403838E-2</v>
      </c>
      <c r="AQ479">
        <v>0.13341858489683281</v>
      </c>
    </row>
    <row r="480" spans="1:43" x14ac:dyDescent="0.35">
      <c r="A480">
        <v>479</v>
      </c>
      <c r="B480">
        <v>33</v>
      </c>
      <c r="C480" t="s">
        <v>20</v>
      </c>
      <c r="D480" s="3">
        <v>54.605522000000001</v>
      </c>
      <c r="E480" s="1">
        <v>19.847404999999998</v>
      </c>
      <c r="F480">
        <v>0</v>
      </c>
      <c r="G480" t="s">
        <v>10</v>
      </c>
      <c r="H480">
        <v>0</v>
      </c>
      <c r="I480">
        <v>118.042709574572</v>
      </c>
      <c r="J480" s="80">
        <v>2016</v>
      </c>
      <c r="K480" t="s">
        <v>30</v>
      </c>
      <c r="L480">
        <v>100</v>
      </c>
      <c r="M480">
        <v>11.428783320000001</v>
      </c>
      <c r="N480">
        <v>5</v>
      </c>
      <c r="O480" t="s">
        <v>23</v>
      </c>
      <c r="P480">
        <v>99.65</v>
      </c>
      <c r="Q480" t="s">
        <v>24</v>
      </c>
      <c r="R480" t="s">
        <v>16</v>
      </c>
      <c r="S480" t="s">
        <v>16</v>
      </c>
      <c r="T480" s="79">
        <v>32</v>
      </c>
      <c r="U480" s="79">
        <v>40</v>
      </c>
      <c r="V480" s="79">
        <v>36</v>
      </c>
      <c r="W480" s="79">
        <v>8</v>
      </c>
      <c r="X480">
        <v>0.54424737099999998</v>
      </c>
      <c r="Y480" t="s">
        <v>754</v>
      </c>
      <c r="Z480" t="s">
        <v>620</v>
      </c>
      <c r="AA480">
        <v>1</v>
      </c>
      <c r="AB480">
        <v>91</v>
      </c>
      <c r="AE480" t="s">
        <v>532</v>
      </c>
      <c r="AF480">
        <v>91</v>
      </c>
      <c r="AG480">
        <v>0.86809999999999998</v>
      </c>
      <c r="AH480">
        <v>78.997100000000003</v>
      </c>
      <c r="AI480">
        <v>12.002899999999997</v>
      </c>
      <c r="AJ480">
        <v>0.86809999999999998</v>
      </c>
      <c r="AK480">
        <v>78.997100000000003</v>
      </c>
      <c r="AL480">
        <v>12.002899999999997</v>
      </c>
      <c r="AM480">
        <v>906.0117800385068</v>
      </c>
      <c r="AN480">
        <v>137.66035455256193</v>
      </c>
      <c r="AO480">
        <v>0.49309452938098758</v>
      </c>
      <c r="AP480">
        <v>7.4921286056159705E-2</v>
      </c>
      <c r="AQ480">
        <v>0.13341858489683281</v>
      </c>
    </row>
    <row r="481" spans="1:43" x14ac:dyDescent="0.35">
      <c r="A481">
        <v>480</v>
      </c>
      <c r="B481">
        <v>33</v>
      </c>
      <c r="C481" t="s">
        <v>20</v>
      </c>
      <c r="D481" s="3">
        <v>54.605522000000001</v>
      </c>
      <c r="E481" s="1">
        <v>19.847404999999998</v>
      </c>
      <c r="F481">
        <v>0</v>
      </c>
      <c r="G481" t="s">
        <v>10</v>
      </c>
      <c r="H481">
        <v>0</v>
      </c>
      <c r="I481">
        <v>118.042709574572</v>
      </c>
      <c r="J481" s="80">
        <v>2016</v>
      </c>
      <c r="K481" t="s">
        <v>30</v>
      </c>
      <c r="L481">
        <v>100</v>
      </c>
      <c r="M481">
        <v>11.428783320000001</v>
      </c>
      <c r="N481">
        <v>5</v>
      </c>
      <c r="O481" t="s">
        <v>23</v>
      </c>
      <c r="P481">
        <v>99.65</v>
      </c>
      <c r="Q481" t="s">
        <v>24</v>
      </c>
      <c r="R481" t="s">
        <v>16</v>
      </c>
      <c r="S481" t="s">
        <v>16</v>
      </c>
      <c r="T481" s="79">
        <v>120</v>
      </c>
      <c r="U481" s="79">
        <v>128</v>
      </c>
      <c r="V481" s="79">
        <v>124</v>
      </c>
      <c r="W481" s="79">
        <v>8</v>
      </c>
      <c r="X481">
        <v>0.54424737099999998</v>
      </c>
      <c r="Y481" t="s">
        <v>754</v>
      </c>
      <c r="Z481" t="s">
        <v>620</v>
      </c>
      <c r="AA481">
        <v>1</v>
      </c>
      <c r="AB481">
        <v>97</v>
      </c>
      <c r="AE481" t="s">
        <v>532</v>
      </c>
      <c r="AF481">
        <v>97</v>
      </c>
      <c r="AG481">
        <v>0.65980000000000005</v>
      </c>
      <c r="AH481">
        <v>64.000600000000006</v>
      </c>
      <c r="AI481">
        <v>32.999399999999994</v>
      </c>
      <c r="AJ481">
        <v>0.65980000000000005</v>
      </c>
      <c r="AK481">
        <v>64.000600000000006</v>
      </c>
      <c r="AL481">
        <v>32.999399999999994</v>
      </c>
      <c r="AM481">
        <v>734.01805293526547</v>
      </c>
      <c r="AN481">
        <v>378.46762899147814</v>
      </c>
      <c r="AO481">
        <v>0.39948739557655705</v>
      </c>
      <c r="AP481">
        <v>0.20598001208721534</v>
      </c>
      <c r="AQ481">
        <v>0.13341858489683281</v>
      </c>
    </row>
    <row r="482" spans="1:43" x14ac:dyDescent="0.35">
      <c r="A482">
        <v>481</v>
      </c>
      <c r="B482">
        <v>33</v>
      </c>
      <c r="C482" t="s">
        <v>20</v>
      </c>
      <c r="D482" s="3">
        <v>54.605522000000001</v>
      </c>
      <c r="E482" s="1">
        <v>19.847404999999998</v>
      </c>
      <c r="F482">
        <v>0</v>
      </c>
      <c r="G482" t="s">
        <v>10</v>
      </c>
      <c r="H482">
        <v>0</v>
      </c>
      <c r="I482">
        <v>118.042709574572</v>
      </c>
      <c r="J482" s="80">
        <v>2016</v>
      </c>
      <c r="K482" t="s">
        <v>30</v>
      </c>
      <c r="L482">
        <v>100</v>
      </c>
      <c r="M482">
        <v>11.428783320000001</v>
      </c>
      <c r="N482">
        <v>5</v>
      </c>
      <c r="O482" t="s">
        <v>23</v>
      </c>
      <c r="P482">
        <v>99.65</v>
      </c>
      <c r="Q482" t="s">
        <v>24</v>
      </c>
      <c r="R482" t="s">
        <v>16</v>
      </c>
      <c r="S482" t="s">
        <v>16</v>
      </c>
      <c r="T482" s="79">
        <v>112</v>
      </c>
      <c r="U482" s="79">
        <v>120</v>
      </c>
      <c r="V482" s="79">
        <v>116</v>
      </c>
      <c r="W482" s="79">
        <v>8</v>
      </c>
      <c r="X482">
        <v>0.54424737099999998</v>
      </c>
      <c r="Y482" t="s">
        <v>754</v>
      </c>
      <c r="Z482" t="s">
        <v>620</v>
      </c>
      <c r="AA482">
        <v>1</v>
      </c>
      <c r="AB482">
        <v>98</v>
      </c>
      <c r="AE482" t="s">
        <v>532</v>
      </c>
      <c r="AF482">
        <v>98</v>
      </c>
      <c r="AG482">
        <v>0.63270000000000004</v>
      </c>
      <c r="AH482">
        <v>62.004600000000003</v>
      </c>
      <c r="AI482">
        <v>35.995399999999997</v>
      </c>
      <c r="AJ482">
        <v>0.63270000000000004</v>
      </c>
      <c r="AK482">
        <v>62.004600000000003</v>
      </c>
      <c r="AL482">
        <v>35.995399999999997</v>
      </c>
      <c r="AM482">
        <v>711.12607952159772</v>
      </c>
      <c r="AN482">
        <v>412.82852696109182</v>
      </c>
      <c r="AO482">
        <v>0.38702849922916643</v>
      </c>
      <c r="AP482">
        <v>0.22468084047237685</v>
      </c>
      <c r="AQ482">
        <v>0.13341858489683281</v>
      </c>
    </row>
    <row r="483" spans="1:43" x14ac:dyDescent="0.35">
      <c r="A483">
        <v>482</v>
      </c>
      <c r="B483">
        <v>33</v>
      </c>
      <c r="C483" t="s">
        <v>20</v>
      </c>
      <c r="D483" s="3">
        <v>54.605522000000001</v>
      </c>
      <c r="E483" s="1">
        <v>19.847404999999998</v>
      </c>
      <c r="F483">
        <v>0</v>
      </c>
      <c r="G483" t="s">
        <v>10</v>
      </c>
      <c r="H483">
        <v>0</v>
      </c>
      <c r="I483">
        <v>118.042709574572</v>
      </c>
      <c r="J483" s="80">
        <v>2016</v>
      </c>
      <c r="K483" t="s">
        <v>30</v>
      </c>
      <c r="L483">
        <v>100</v>
      </c>
      <c r="M483">
        <v>11.428783320000001</v>
      </c>
      <c r="N483">
        <v>5</v>
      </c>
      <c r="O483" t="s">
        <v>23</v>
      </c>
      <c r="P483">
        <v>99.65</v>
      </c>
      <c r="Q483" t="s">
        <v>24</v>
      </c>
      <c r="R483" t="s">
        <v>16</v>
      </c>
      <c r="S483" t="s">
        <v>16</v>
      </c>
      <c r="T483" s="79">
        <v>56</v>
      </c>
      <c r="U483" s="79">
        <v>64</v>
      </c>
      <c r="V483" s="79">
        <v>60</v>
      </c>
      <c r="W483" s="79">
        <v>8</v>
      </c>
      <c r="X483">
        <v>0.54424737099999998</v>
      </c>
      <c r="Y483" t="s">
        <v>754</v>
      </c>
      <c r="Z483" t="s">
        <v>620</v>
      </c>
      <c r="AA483">
        <v>1</v>
      </c>
      <c r="AB483">
        <v>115</v>
      </c>
      <c r="AE483" t="s">
        <v>532</v>
      </c>
      <c r="AF483">
        <v>115</v>
      </c>
      <c r="AG483">
        <v>0.87829999999999997</v>
      </c>
      <c r="AH483">
        <v>101.00449999999999</v>
      </c>
      <c r="AI483">
        <v>13.995500000000007</v>
      </c>
      <c r="AJ483">
        <v>0.87829999999999997</v>
      </c>
      <c r="AK483">
        <v>101.00449999999999</v>
      </c>
      <c r="AL483">
        <v>13.995500000000007</v>
      </c>
      <c r="AM483">
        <v>1158.4129903110286</v>
      </c>
      <c r="AN483">
        <v>160.51333362273965</v>
      </c>
      <c r="AO483">
        <v>0.6304632245090257</v>
      </c>
      <c r="AP483">
        <v>8.7358959834621955E-2</v>
      </c>
      <c r="AQ483">
        <v>0.13341858489683281</v>
      </c>
    </row>
    <row r="484" spans="1:43" x14ac:dyDescent="0.35">
      <c r="A484">
        <v>483</v>
      </c>
      <c r="B484">
        <v>33</v>
      </c>
      <c r="C484" t="s">
        <v>20</v>
      </c>
      <c r="D484" s="3">
        <v>54.605522000000001</v>
      </c>
      <c r="E484" s="1">
        <v>19.847404999999998</v>
      </c>
      <c r="F484">
        <v>0</v>
      </c>
      <c r="G484" t="s">
        <v>10</v>
      </c>
      <c r="H484">
        <v>0</v>
      </c>
      <c r="I484">
        <v>118.042709574572</v>
      </c>
      <c r="J484" s="80">
        <v>2016</v>
      </c>
      <c r="K484" t="s">
        <v>30</v>
      </c>
      <c r="L484">
        <v>100</v>
      </c>
      <c r="M484">
        <v>11.428783320000001</v>
      </c>
      <c r="N484">
        <v>5</v>
      </c>
      <c r="O484" t="s">
        <v>23</v>
      </c>
      <c r="P484">
        <v>99.65</v>
      </c>
      <c r="Q484" t="s">
        <v>24</v>
      </c>
      <c r="R484" t="s">
        <v>16</v>
      </c>
      <c r="S484" t="s">
        <v>16</v>
      </c>
      <c r="T484" s="79">
        <v>64</v>
      </c>
      <c r="U484" s="79">
        <v>72</v>
      </c>
      <c r="V484" s="79">
        <v>68</v>
      </c>
      <c r="W484" s="79">
        <v>8</v>
      </c>
      <c r="X484">
        <v>0.54424737099999998</v>
      </c>
      <c r="Y484" t="s">
        <v>754</v>
      </c>
      <c r="Z484" t="s">
        <v>620</v>
      </c>
      <c r="AA484">
        <v>1</v>
      </c>
      <c r="AB484">
        <v>282</v>
      </c>
      <c r="AE484" t="s">
        <v>532</v>
      </c>
      <c r="AF484">
        <v>282</v>
      </c>
      <c r="AG484">
        <v>0.98929999999999996</v>
      </c>
      <c r="AH484">
        <v>278.98259999999999</v>
      </c>
      <c r="AI484">
        <v>3.0174000000000092</v>
      </c>
      <c r="AJ484">
        <v>0.98929999999999996</v>
      </c>
      <c r="AK484">
        <v>278.98259999999999</v>
      </c>
      <c r="AL484">
        <v>3.0174000000000092</v>
      </c>
      <c r="AM484">
        <v>3199.6303918216076</v>
      </c>
      <c r="AN484">
        <v>34.606332955111</v>
      </c>
      <c r="AO484">
        <v>1.7413904289206097</v>
      </c>
      <c r="AP484">
        <v>1.8834405730769822E-2</v>
      </c>
      <c r="AQ484">
        <v>0.13341858489683281</v>
      </c>
    </row>
    <row r="485" spans="1:43" x14ac:dyDescent="0.35">
      <c r="A485">
        <v>484</v>
      </c>
      <c r="B485">
        <v>33</v>
      </c>
      <c r="C485" t="s">
        <v>20</v>
      </c>
      <c r="D485" s="3">
        <v>54.605522000000001</v>
      </c>
      <c r="E485" s="1">
        <v>19.847404999999998</v>
      </c>
      <c r="F485">
        <v>0</v>
      </c>
      <c r="G485" t="s">
        <v>10</v>
      </c>
      <c r="H485">
        <v>0</v>
      </c>
      <c r="I485">
        <v>118.042709574572</v>
      </c>
      <c r="J485" s="80">
        <v>2016</v>
      </c>
      <c r="K485" t="s">
        <v>30</v>
      </c>
      <c r="L485">
        <v>100</v>
      </c>
      <c r="M485">
        <v>11.428783320000001</v>
      </c>
      <c r="N485">
        <v>5</v>
      </c>
      <c r="O485" t="s">
        <v>23</v>
      </c>
      <c r="P485">
        <v>99.65</v>
      </c>
      <c r="Q485" t="s">
        <v>24</v>
      </c>
      <c r="R485" t="s">
        <v>16</v>
      </c>
      <c r="S485" t="s">
        <v>16</v>
      </c>
      <c r="T485" s="79">
        <v>40</v>
      </c>
      <c r="U485" s="79">
        <v>48</v>
      </c>
      <c r="V485" s="79">
        <v>44</v>
      </c>
      <c r="W485" s="79">
        <v>8</v>
      </c>
      <c r="X485">
        <v>0.54424737099999998</v>
      </c>
      <c r="Y485" t="s">
        <v>754</v>
      </c>
      <c r="Z485" t="s">
        <v>620</v>
      </c>
      <c r="AA485">
        <v>1</v>
      </c>
      <c r="AB485">
        <v>326</v>
      </c>
      <c r="AE485" t="s">
        <v>532</v>
      </c>
      <c r="AF485">
        <v>326</v>
      </c>
      <c r="AG485">
        <v>0.96930000000000005</v>
      </c>
      <c r="AH485">
        <v>315.99180000000001</v>
      </c>
      <c r="AI485">
        <v>10.008199999999988</v>
      </c>
      <c r="AJ485">
        <v>0.96930000000000005</v>
      </c>
      <c r="AK485">
        <v>315.99180000000001</v>
      </c>
      <c r="AL485">
        <v>10.008199999999988</v>
      </c>
      <c r="AM485">
        <v>3624.0861144975179</v>
      </c>
      <c r="AN485">
        <v>114.78329074081672</v>
      </c>
      <c r="AO485">
        <v>1.972399340092879</v>
      </c>
      <c r="AP485">
        <v>6.2470504220418145E-2</v>
      </c>
      <c r="AQ485">
        <v>0.13341858489683281</v>
      </c>
    </row>
    <row r="486" spans="1:43" x14ac:dyDescent="0.35">
      <c r="A486">
        <v>485</v>
      </c>
      <c r="B486">
        <v>33</v>
      </c>
      <c r="C486" t="s">
        <v>20</v>
      </c>
      <c r="D486" s="3">
        <v>54.634284999999998</v>
      </c>
      <c r="E486" s="1">
        <v>19.876138000000001</v>
      </c>
      <c r="F486">
        <v>0</v>
      </c>
      <c r="G486" t="s">
        <v>10</v>
      </c>
      <c r="H486">
        <v>0</v>
      </c>
      <c r="I486">
        <v>114.957454784394</v>
      </c>
      <c r="J486" s="80">
        <v>2016</v>
      </c>
      <c r="K486" t="s">
        <v>30</v>
      </c>
      <c r="L486">
        <v>100</v>
      </c>
      <c r="M486">
        <v>11.428783320000001</v>
      </c>
      <c r="N486">
        <v>5</v>
      </c>
      <c r="O486" t="s">
        <v>23</v>
      </c>
      <c r="P486">
        <v>99.65</v>
      </c>
      <c r="Q486" t="s">
        <v>24</v>
      </c>
      <c r="R486" t="s">
        <v>16</v>
      </c>
      <c r="S486" t="s">
        <v>16</v>
      </c>
      <c r="T486" s="79">
        <v>19</v>
      </c>
      <c r="U486" s="79">
        <v>27</v>
      </c>
      <c r="V486" s="79">
        <v>23</v>
      </c>
      <c r="W486" s="79">
        <v>8</v>
      </c>
      <c r="X486">
        <v>0.54424737099999998</v>
      </c>
      <c r="Y486" t="s">
        <v>754</v>
      </c>
      <c r="Z486" t="s">
        <v>620</v>
      </c>
      <c r="AA486">
        <v>1</v>
      </c>
      <c r="AB486">
        <v>8</v>
      </c>
      <c r="AE486" t="s">
        <v>532</v>
      </c>
      <c r="AF486">
        <v>8</v>
      </c>
      <c r="AG486">
        <v>1</v>
      </c>
      <c r="AH486">
        <v>8</v>
      </c>
      <c r="AI486">
        <v>0</v>
      </c>
      <c r="AJ486">
        <v>1</v>
      </c>
      <c r="AK486">
        <v>8</v>
      </c>
      <c r="AL486">
        <v>0</v>
      </c>
      <c r="AM486">
        <v>91.751396447566478</v>
      </c>
      <c r="AN486">
        <v>0</v>
      </c>
      <c r="AO486">
        <v>4.9935456302166795E-2</v>
      </c>
      <c r="AP486">
        <v>0</v>
      </c>
      <c r="AQ486">
        <v>0.13341858489683281</v>
      </c>
    </row>
    <row r="487" spans="1:43" x14ac:dyDescent="0.35">
      <c r="A487">
        <v>486</v>
      </c>
      <c r="B487">
        <v>33</v>
      </c>
      <c r="C487" t="s">
        <v>20</v>
      </c>
      <c r="D487" s="3">
        <v>54.634284999999998</v>
      </c>
      <c r="E487" s="1">
        <v>19.876138000000001</v>
      </c>
      <c r="F487">
        <v>0</v>
      </c>
      <c r="G487" t="s">
        <v>10</v>
      </c>
      <c r="H487">
        <v>0</v>
      </c>
      <c r="I487">
        <v>114.957454784394</v>
      </c>
      <c r="J487" s="80">
        <v>2016</v>
      </c>
      <c r="K487" t="s">
        <v>30</v>
      </c>
      <c r="L487">
        <v>100</v>
      </c>
      <c r="M487">
        <v>11.428783320000001</v>
      </c>
      <c r="N487">
        <v>5</v>
      </c>
      <c r="O487" t="s">
        <v>23</v>
      </c>
      <c r="P487">
        <v>99.65</v>
      </c>
      <c r="Q487" t="s">
        <v>24</v>
      </c>
      <c r="R487" t="s">
        <v>16</v>
      </c>
      <c r="S487" t="s">
        <v>16</v>
      </c>
      <c r="T487" s="79">
        <v>85.5</v>
      </c>
      <c r="U487" s="79">
        <v>93.5</v>
      </c>
      <c r="V487" s="79">
        <v>89.5</v>
      </c>
      <c r="W487" s="79">
        <v>8</v>
      </c>
      <c r="X487">
        <v>0.54424737099999998</v>
      </c>
      <c r="Y487" t="s">
        <v>754</v>
      </c>
      <c r="Z487" t="s">
        <v>620</v>
      </c>
      <c r="AA487">
        <v>1</v>
      </c>
      <c r="AB487">
        <v>13</v>
      </c>
      <c r="AE487" t="s">
        <v>532</v>
      </c>
      <c r="AF487">
        <v>13</v>
      </c>
      <c r="AG487">
        <v>0.92300000000000004</v>
      </c>
      <c r="AH487">
        <v>11.999000000000001</v>
      </c>
      <c r="AI487">
        <v>1.0009999999999994</v>
      </c>
      <c r="AJ487">
        <v>0.92300000000000004</v>
      </c>
      <c r="AK487">
        <v>11.999000000000001</v>
      </c>
      <c r="AL487">
        <v>1.0009999999999994</v>
      </c>
      <c r="AM487">
        <v>137.6156257467938</v>
      </c>
      <c r="AN487">
        <v>11.480393480501752</v>
      </c>
      <c r="AO487">
        <v>7.4896942521212428E-2</v>
      </c>
      <c r="AP487">
        <v>6.2481739698086181E-3</v>
      </c>
      <c r="AQ487">
        <v>0.13341858489683281</v>
      </c>
    </row>
    <row r="488" spans="1:43" x14ac:dyDescent="0.35">
      <c r="A488">
        <v>487</v>
      </c>
      <c r="B488">
        <v>33</v>
      </c>
      <c r="C488" t="s">
        <v>20</v>
      </c>
      <c r="D488" s="3">
        <v>54.634284999999998</v>
      </c>
      <c r="E488" s="1">
        <v>19.876138000000001</v>
      </c>
      <c r="F488">
        <v>0</v>
      </c>
      <c r="G488" t="s">
        <v>10</v>
      </c>
      <c r="H488">
        <v>0</v>
      </c>
      <c r="I488">
        <v>114.957454784394</v>
      </c>
      <c r="J488" s="80">
        <v>2016</v>
      </c>
      <c r="K488" t="s">
        <v>30</v>
      </c>
      <c r="L488">
        <v>100</v>
      </c>
      <c r="M488">
        <v>11.428783320000001</v>
      </c>
      <c r="N488">
        <v>5</v>
      </c>
      <c r="O488" t="s">
        <v>23</v>
      </c>
      <c r="P488">
        <v>99.65</v>
      </c>
      <c r="Q488" t="s">
        <v>24</v>
      </c>
      <c r="R488" t="s">
        <v>16</v>
      </c>
      <c r="S488" t="s">
        <v>16</v>
      </c>
      <c r="T488" s="79">
        <v>28.5</v>
      </c>
      <c r="U488" s="79">
        <v>36.5</v>
      </c>
      <c r="V488" s="79">
        <v>32.5</v>
      </c>
      <c r="W488" s="79">
        <v>8</v>
      </c>
      <c r="X488">
        <v>0.54424737099999998</v>
      </c>
      <c r="Y488" t="s">
        <v>754</v>
      </c>
      <c r="Z488" t="s">
        <v>620</v>
      </c>
      <c r="AA488">
        <v>1</v>
      </c>
      <c r="AB488">
        <v>14</v>
      </c>
      <c r="AE488" t="s">
        <v>532</v>
      </c>
      <c r="AF488">
        <v>14</v>
      </c>
      <c r="AG488">
        <v>0.85709999999999997</v>
      </c>
      <c r="AH488">
        <v>11.9994</v>
      </c>
      <c r="AI488">
        <v>2.0006000000000004</v>
      </c>
      <c r="AJ488">
        <v>0.85709999999999997</v>
      </c>
      <c r="AK488">
        <v>11.9994</v>
      </c>
      <c r="AL488">
        <v>2.0006000000000004</v>
      </c>
      <c r="AM488">
        <v>137.62021331661614</v>
      </c>
      <c r="AN488">
        <v>22.944730466625192</v>
      </c>
      <c r="AO488">
        <v>7.4899439294027523E-2</v>
      </c>
      <c r="AP488">
        <v>1.2487609234764364E-2</v>
      </c>
      <c r="AQ488">
        <v>0.13341858489683281</v>
      </c>
    </row>
    <row r="489" spans="1:43" x14ac:dyDescent="0.35">
      <c r="A489">
        <v>488</v>
      </c>
      <c r="B489">
        <v>33</v>
      </c>
      <c r="C489" t="s">
        <v>20</v>
      </c>
      <c r="D489" s="3">
        <v>54.634284999999998</v>
      </c>
      <c r="E489" s="1">
        <v>19.876138000000001</v>
      </c>
      <c r="F489">
        <v>0</v>
      </c>
      <c r="G489" t="s">
        <v>10</v>
      </c>
      <c r="H489">
        <v>0</v>
      </c>
      <c r="I489">
        <v>114.957454784394</v>
      </c>
      <c r="J489" s="80">
        <v>2016</v>
      </c>
      <c r="K489" t="s">
        <v>30</v>
      </c>
      <c r="L489">
        <v>100</v>
      </c>
      <c r="M489">
        <v>11.428783320000001</v>
      </c>
      <c r="N489">
        <v>5</v>
      </c>
      <c r="O489" t="s">
        <v>23</v>
      </c>
      <c r="P489">
        <v>99.65</v>
      </c>
      <c r="Q489" t="s">
        <v>24</v>
      </c>
      <c r="R489" t="s">
        <v>16</v>
      </c>
      <c r="S489" t="s">
        <v>16</v>
      </c>
      <c r="T489" s="79">
        <v>47.5</v>
      </c>
      <c r="U489" s="79">
        <v>55.5</v>
      </c>
      <c r="V489" s="79">
        <v>51.5</v>
      </c>
      <c r="W489" s="79">
        <v>8</v>
      </c>
      <c r="X489">
        <v>0.54424737099999998</v>
      </c>
      <c r="Y489" t="s">
        <v>754</v>
      </c>
      <c r="Z489" t="s">
        <v>620</v>
      </c>
      <c r="AA489">
        <v>1</v>
      </c>
      <c r="AB489">
        <v>15</v>
      </c>
      <c r="AE489" t="s">
        <v>532</v>
      </c>
      <c r="AF489">
        <v>15</v>
      </c>
      <c r="AG489">
        <v>1</v>
      </c>
      <c r="AH489">
        <v>15</v>
      </c>
      <c r="AI489">
        <v>0</v>
      </c>
      <c r="AJ489">
        <v>1</v>
      </c>
      <c r="AK489">
        <v>15</v>
      </c>
      <c r="AL489">
        <v>0</v>
      </c>
      <c r="AM489">
        <v>172.03386833918714</v>
      </c>
      <c r="AN489">
        <v>0</v>
      </c>
      <c r="AO489">
        <v>9.3628980566562728E-2</v>
      </c>
      <c r="AP489">
        <v>0</v>
      </c>
      <c r="AQ489">
        <v>0.13341858489683281</v>
      </c>
    </row>
    <row r="490" spans="1:43" x14ac:dyDescent="0.35">
      <c r="A490">
        <v>489</v>
      </c>
      <c r="B490">
        <v>33</v>
      </c>
      <c r="C490" t="s">
        <v>20</v>
      </c>
      <c r="D490" s="3">
        <v>54.634284999999998</v>
      </c>
      <c r="E490" s="1">
        <v>19.876138000000001</v>
      </c>
      <c r="F490">
        <v>0</v>
      </c>
      <c r="G490" t="s">
        <v>10</v>
      </c>
      <c r="H490">
        <v>0</v>
      </c>
      <c r="I490">
        <v>114.957454784394</v>
      </c>
      <c r="J490" s="80">
        <v>2016</v>
      </c>
      <c r="K490" t="s">
        <v>30</v>
      </c>
      <c r="L490">
        <v>100</v>
      </c>
      <c r="M490">
        <v>11.428783320000001</v>
      </c>
      <c r="N490">
        <v>5</v>
      </c>
      <c r="O490" t="s">
        <v>23</v>
      </c>
      <c r="P490">
        <v>99.65</v>
      </c>
      <c r="Q490" t="s">
        <v>24</v>
      </c>
      <c r="R490" t="s">
        <v>16</v>
      </c>
      <c r="S490" t="s">
        <v>16</v>
      </c>
      <c r="T490" s="79">
        <v>0</v>
      </c>
      <c r="U490" s="79">
        <v>8</v>
      </c>
      <c r="V490" s="79">
        <v>4</v>
      </c>
      <c r="W490" s="79">
        <v>8</v>
      </c>
      <c r="X490">
        <v>0.54424737099999998</v>
      </c>
      <c r="Y490" t="s">
        <v>754</v>
      </c>
      <c r="Z490" t="s">
        <v>620</v>
      </c>
      <c r="AA490">
        <v>1</v>
      </c>
      <c r="AB490">
        <v>19</v>
      </c>
      <c r="AE490" t="s">
        <v>532</v>
      </c>
      <c r="AF490">
        <v>19</v>
      </c>
      <c r="AG490">
        <v>0.73680000000000001</v>
      </c>
      <c r="AH490">
        <v>13.9992</v>
      </c>
      <c r="AI490">
        <v>5.0007999999999999</v>
      </c>
      <c r="AJ490">
        <v>0.73680000000000001</v>
      </c>
      <c r="AK490">
        <v>13.9992</v>
      </c>
      <c r="AL490">
        <v>5.0007999999999999</v>
      </c>
      <c r="AM490">
        <v>160.55576864359659</v>
      </c>
      <c r="AN490">
        <v>57.353797919373804</v>
      </c>
      <c r="AO490">
        <v>8.7382054983161678E-2</v>
      </c>
      <c r="AP490">
        <v>3.1214653734484461E-2</v>
      </c>
      <c r="AQ490">
        <v>0.13341858489683281</v>
      </c>
    </row>
    <row r="491" spans="1:43" x14ac:dyDescent="0.35">
      <c r="A491">
        <v>490</v>
      </c>
      <c r="B491">
        <v>33</v>
      </c>
      <c r="C491" t="s">
        <v>20</v>
      </c>
      <c r="D491" s="3">
        <v>54.634284999999998</v>
      </c>
      <c r="E491" s="1">
        <v>19.876138000000001</v>
      </c>
      <c r="F491">
        <v>0</v>
      </c>
      <c r="G491" t="s">
        <v>10</v>
      </c>
      <c r="H491">
        <v>0</v>
      </c>
      <c r="I491">
        <v>114.957454784394</v>
      </c>
      <c r="J491" s="80">
        <v>2016</v>
      </c>
      <c r="K491" t="s">
        <v>30</v>
      </c>
      <c r="L491">
        <v>100</v>
      </c>
      <c r="M491">
        <v>11.428783320000001</v>
      </c>
      <c r="N491">
        <v>5</v>
      </c>
      <c r="O491" t="s">
        <v>23</v>
      </c>
      <c r="P491">
        <v>99.65</v>
      </c>
      <c r="Q491" t="s">
        <v>24</v>
      </c>
      <c r="R491" t="s">
        <v>16</v>
      </c>
      <c r="S491" t="s">
        <v>16</v>
      </c>
      <c r="T491" s="79">
        <v>38</v>
      </c>
      <c r="U491" s="79">
        <v>46</v>
      </c>
      <c r="V491" s="79">
        <v>42</v>
      </c>
      <c r="W491" s="79">
        <v>8</v>
      </c>
      <c r="X491">
        <v>0.54424737099999998</v>
      </c>
      <c r="Y491" t="s">
        <v>754</v>
      </c>
      <c r="Z491" t="s">
        <v>620</v>
      </c>
      <c r="AA491">
        <v>1</v>
      </c>
      <c r="AB491">
        <v>19</v>
      </c>
      <c r="AE491" t="s">
        <v>532</v>
      </c>
      <c r="AF491">
        <v>19</v>
      </c>
      <c r="AG491">
        <v>1</v>
      </c>
      <c r="AH491">
        <v>19</v>
      </c>
      <c r="AI491">
        <v>0</v>
      </c>
      <c r="AJ491">
        <v>1</v>
      </c>
      <c r="AK491">
        <v>19</v>
      </c>
      <c r="AL491">
        <v>0</v>
      </c>
      <c r="AM491">
        <v>217.90956656297041</v>
      </c>
      <c r="AN491">
        <v>0</v>
      </c>
      <c r="AO491">
        <v>0.11859670871764615</v>
      </c>
      <c r="AP491">
        <v>0</v>
      </c>
      <c r="AQ491">
        <v>0.13341858489683281</v>
      </c>
    </row>
    <row r="492" spans="1:43" x14ac:dyDescent="0.35">
      <c r="A492">
        <v>491</v>
      </c>
      <c r="B492">
        <v>33</v>
      </c>
      <c r="C492" t="s">
        <v>20</v>
      </c>
      <c r="D492" s="3">
        <v>54.634284999999998</v>
      </c>
      <c r="E492" s="1">
        <v>19.876138000000001</v>
      </c>
      <c r="F492">
        <v>0</v>
      </c>
      <c r="G492" t="s">
        <v>10</v>
      </c>
      <c r="H492">
        <v>0</v>
      </c>
      <c r="I492">
        <v>114.957454784394</v>
      </c>
      <c r="J492" s="80">
        <v>2016</v>
      </c>
      <c r="K492" t="s">
        <v>30</v>
      </c>
      <c r="L492">
        <v>100</v>
      </c>
      <c r="M492">
        <v>11.428783320000001</v>
      </c>
      <c r="N492">
        <v>5</v>
      </c>
      <c r="O492" t="s">
        <v>23</v>
      </c>
      <c r="P492">
        <v>99.65</v>
      </c>
      <c r="Q492" t="s">
        <v>24</v>
      </c>
      <c r="R492" t="s">
        <v>16</v>
      </c>
      <c r="S492" t="s">
        <v>16</v>
      </c>
      <c r="T492" s="79">
        <v>76</v>
      </c>
      <c r="U492" s="79">
        <v>84</v>
      </c>
      <c r="V492" s="79">
        <v>80</v>
      </c>
      <c r="W492" s="79">
        <v>8</v>
      </c>
      <c r="X492">
        <v>0.54424737099999998</v>
      </c>
      <c r="Y492" t="s">
        <v>754</v>
      </c>
      <c r="Z492" t="s">
        <v>620</v>
      </c>
      <c r="AA492">
        <v>1</v>
      </c>
      <c r="AB492">
        <v>25</v>
      </c>
      <c r="AE492" t="s">
        <v>532</v>
      </c>
      <c r="AF492">
        <v>25</v>
      </c>
      <c r="AG492">
        <v>0.88</v>
      </c>
      <c r="AH492">
        <v>22</v>
      </c>
      <c r="AI492">
        <v>3</v>
      </c>
      <c r="AJ492">
        <v>0.88</v>
      </c>
      <c r="AK492">
        <v>22</v>
      </c>
      <c r="AL492">
        <v>3</v>
      </c>
      <c r="AM492">
        <v>252.31634023080781</v>
      </c>
      <c r="AN492">
        <v>34.406773667837435</v>
      </c>
      <c r="AO492">
        <v>0.13732250483095867</v>
      </c>
      <c r="AP492">
        <v>1.872579611331255E-2</v>
      </c>
      <c r="AQ492">
        <v>0.13341858489683281</v>
      </c>
    </row>
    <row r="493" spans="1:43" x14ac:dyDescent="0.35">
      <c r="A493">
        <v>492</v>
      </c>
      <c r="B493">
        <v>33</v>
      </c>
      <c r="C493" t="s">
        <v>20</v>
      </c>
      <c r="D493" s="3">
        <v>54.634284999999998</v>
      </c>
      <c r="E493" s="1">
        <v>19.876138000000001</v>
      </c>
      <c r="F493">
        <v>0</v>
      </c>
      <c r="G493" t="s">
        <v>10</v>
      </c>
      <c r="H493">
        <v>0</v>
      </c>
      <c r="I493">
        <v>114.957454784394</v>
      </c>
      <c r="J493" s="80">
        <v>2016</v>
      </c>
      <c r="K493" t="s">
        <v>30</v>
      </c>
      <c r="L493">
        <v>100</v>
      </c>
      <c r="M493">
        <v>11.428783320000001</v>
      </c>
      <c r="N493">
        <v>5</v>
      </c>
      <c r="O493" t="s">
        <v>23</v>
      </c>
      <c r="P493">
        <v>99.65</v>
      </c>
      <c r="Q493" t="s">
        <v>24</v>
      </c>
      <c r="R493" t="s">
        <v>16</v>
      </c>
      <c r="S493" t="s">
        <v>16</v>
      </c>
      <c r="T493" s="79">
        <v>9.5</v>
      </c>
      <c r="U493" s="79">
        <v>17.5</v>
      </c>
      <c r="V493" s="79">
        <v>13.5</v>
      </c>
      <c r="W493" s="79">
        <v>8</v>
      </c>
      <c r="X493">
        <v>0.54424737099999998</v>
      </c>
      <c r="Y493" t="s">
        <v>754</v>
      </c>
      <c r="Z493" t="s">
        <v>620</v>
      </c>
      <c r="AA493">
        <v>1</v>
      </c>
      <c r="AB493">
        <v>26</v>
      </c>
      <c r="AE493" t="s">
        <v>532</v>
      </c>
      <c r="AF493">
        <v>26</v>
      </c>
      <c r="AG493">
        <v>0.88460000000000005</v>
      </c>
      <c r="AH493">
        <v>22.999600000000001</v>
      </c>
      <c r="AI493">
        <v>3.0003999999999991</v>
      </c>
      <c r="AJ493">
        <v>0.88460000000000005</v>
      </c>
      <c r="AK493">
        <v>22.999600000000001</v>
      </c>
      <c r="AL493">
        <v>3.0003999999999991</v>
      </c>
      <c r="AM493">
        <v>263.78067721693128</v>
      </c>
      <c r="AN493">
        <v>34.411361237659797</v>
      </c>
      <c r="AO493">
        <v>0.14356194009591444</v>
      </c>
      <c r="AP493">
        <v>1.8728292886127651E-2</v>
      </c>
      <c r="AQ493">
        <v>0.13341858489683281</v>
      </c>
    </row>
    <row r="494" spans="1:43" x14ac:dyDescent="0.35">
      <c r="A494">
        <v>493</v>
      </c>
      <c r="B494">
        <v>33</v>
      </c>
      <c r="C494" t="s">
        <v>20</v>
      </c>
      <c r="D494" s="3">
        <v>54.634284999999998</v>
      </c>
      <c r="E494" s="1">
        <v>19.876138000000001</v>
      </c>
      <c r="F494">
        <v>0</v>
      </c>
      <c r="G494" t="s">
        <v>10</v>
      </c>
      <c r="H494">
        <v>0</v>
      </c>
      <c r="I494">
        <v>114.957454784394</v>
      </c>
      <c r="J494" s="80">
        <v>2016</v>
      </c>
      <c r="K494" t="s">
        <v>30</v>
      </c>
      <c r="L494">
        <v>100</v>
      </c>
      <c r="M494">
        <v>11.428783320000001</v>
      </c>
      <c r="N494">
        <v>5</v>
      </c>
      <c r="O494" t="s">
        <v>23</v>
      </c>
      <c r="P494">
        <v>99.65</v>
      </c>
      <c r="Q494" t="s">
        <v>24</v>
      </c>
      <c r="R494" t="s">
        <v>16</v>
      </c>
      <c r="S494" t="s">
        <v>16</v>
      </c>
      <c r="T494" s="79">
        <v>114</v>
      </c>
      <c r="U494" s="79">
        <v>122</v>
      </c>
      <c r="V494" s="79">
        <v>118</v>
      </c>
      <c r="W494" s="79">
        <v>8</v>
      </c>
      <c r="X494">
        <v>0.54424737099999998</v>
      </c>
      <c r="Y494" t="s">
        <v>754</v>
      </c>
      <c r="Z494" t="s">
        <v>620</v>
      </c>
      <c r="AA494">
        <v>1</v>
      </c>
      <c r="AB494">
        <v>26</v>
      </c>
      <c r="AE494" t="s">
        <v>532</v>
      </c>
      <c r="AF494">
        <v>26</v>
      </c>
      <c r="AG494">
        <v>0.76919999999999999</v>
      </c>
      <c r="AH494">
        <v>19.999199999999998</v>
      </c>
      <c r="AI494">
        <v>6.0008000000000017</v>
      </c>
      <c r="AJ494">
        <v>0.76919999999999999</v>
      </c>
      <c r="AK494">
        <v>19.999199999999998</v>
      </c>
      <c r="AL494">
        <v>6.0008000000000017</v>
      </c>
      <c r="AM494">
        <v>229.36931597927145</v>
      </c>
      <c r="AN494">
        <v>68.822722475319637</v>
      </c>
      <c r="AO494">
        <v>0.12483364720978678</v>
      </c>
      <c r="AP494">
        <v>3.7456585772255323E-2</v>
      </c>
      <c r="AQ494">
        <v>0.13341858489683281</v>
      </c>
    </row>
    <row r="495" spans="1:43" x14ac:dyDescent="0.35">
      <c r="A495">
        <v>494</v>
      </c>
      <c r="B495">
        <v>33</v>
      </c>
      <c r="C495" t="s">
        <v>20</v>
      </c>
      <c r="D495" s="3">
        <v>54.634284999999998</v>
      </c>
      <c r="E495" s="1">
        <v>19.876138000000001</v>
      </c>
      <c r="F495">
        <v>0</v>
      </c>
      <c r="G495" t="s">
        <v>10</v>
      </c>
      <c r="H495">
        <v>0</v>
      </c>
      <c r="I495">
        <v>114.957454784394</v>
      </c>
      <c r="J495" s="80">
        <v>2016</v>
      </c>
      <c r="K495" t="s">
        <v>30</v>
      </c>
      <c r="L495">
        <v>100</v>
      </c>
      <c r="M495">
        <v>11.428783320000001</v>
      </c>
      <c r="N495">
        <v>5</v>
      </c>
      <c r="O495" t="s">
        <v>23</v>
      </c>
      <c r="P495">
        <v>99.65</v>
      </c>
      <c r="Q495" t="s">
        <v>24</v>
      </c>
      <c r="R495" t="s">
        <v>16</v>
      </c>
      <c r="S495" t="s">
        <v>16</v>
      </c>
      <c r="T495" s="79">
        <v>66.5</v>
      </c>
      <c r="U495" s="79">
        <v>74.5</v>
      </c>
      <c r="V495" s="79">
        <v>70.5</v>
      </c>
      <c r="W495" s="79">
        <v>8</v>
      </c>
      <c r="X495">
        <v>0.54424737099999998</v>
      </c>
      <c r="Y495" t="s">
        <v>754</v>
      </c>
      <c r="Z495" t="s">
        <v>620</v>
      </c>
      <c r="AA495">
        <v>1</v>
      </c>
      <c r="AB495">
        <v>28</v>
      </c>
      <c r="AE495" t="s">
        <v>532</v>
      </c>
      <c r="AF495">
        <v>28</v>
      </c>
      <c r="AG495">
        <v>0.6552</v>
      </c>
      <c r="AH495">
        <v>18.345600000000001</v>
      </c>
      <c r="AI495">
        <v>9.654399999999999</v>
      </c>
      <c r="AJ495">
        <v>0.6552</v>
      </c>
      <c r="AK495">
        <v>18.345600000000001</v>
      </c>
      <c r="AL495">
        <v>9.654399999999999</v>
      </c>
      <c r="AM495">
        <v>210.40430233355946</v>
      </c>
      <c r="AN495">
        <v>110.72558523292322</v>
      </c>
      <c r="AO495">
        <v>0.11451198839212889</v>
      </c>
      <c r="AP495">
        <v>6.0262108665454887E-2</v>
      </c>
      <c r="AQ495">
        <v>0.13341858489683281</v>
      </c>
    </row>
    <row r="496" spans="1:43" x14ac:dyDescent="0.35">
      <c r="A496">
        <v>495</v>
      </c>
      <c r="B496">
        <v>33</v>
      </c>
      <c r="C496" t="s">
        <v>20</v>
      </c>
      <c r="D496" s="3">
        <v>54.634284999999998</v>
      </c>
      <c r="E496" s="1">
        <v>19.876138000000001</v>
      </c>
      <c r="F496">
        <v>0</v>
      </c>
      <c r="G496" t="s">
        <v>10</v>
      </c>
      <c r="H496">
        <v>0</v>
      </c>
      <c r="I496">
        <v>114.957454784394</v>
      </c>
      <c r="J496" s="80">
        <v>2016</v>
      </c>
      <c r="K496" t="s">
        <v>30</v>
      </c>
      <c r="L496">
        <v>100</v>
      </c>
      <c r="M496">
        <v>11.428783320000001</v>
      </c>
      <c r="N496">
        <v>5</v>
      </c>
      <c r="O496" t="s">
        <v>23</v>
      </c>
      <c r="P496">
        <v>99.65</v>
      </c>
      <c r="Q496" t="s">
        <v>24</v>
      </c>
      <c r="R496" t="s">
        <v>16</v>
      </c>
      <c r="S496" t="s">
        <v>16</v>
      </c>
      <c r="T496" s="79">
        <v>57</v>
      </c>
      <c r="U496" s="79">
        <v>65</v>
      </c>
      <c r="V496" s="79">
        <v>61</v>
      </c>
      <c r="W496" s="79">
        <v>8</v>
      </c>
      <c r="X496">
        <v>0.54424737099999998</v>
      </c>
      <c r="Y496" t="s">
        <v>754</v>
      </c>
      <c r="Z496" t="s">
        <v>620</v>
      </c>
      <c r="AA496">
        <v>1</v>
      </c>
      <c r="AB496">
        <v>37</v>
      </c>
      <c r="AE496" t="s">
        <v>532</v>
      </c>
      <c r="AF496">
        <v>37</v>
      </c>
      <c r="AG496">
        <v>0.78380000000000005</v>
      </c>
      <c r="AH496">
        <v>29.000600000000002</v>
      </c>
      <c r="AI496">
        <v>7.9993999999999978</v>
      </c>
      <c r="AJ496">
        <v>0.78380000000000005</v>
      </c>
      <c r="AK496">
        <v>29.000600000000002</v>
      </c>
      <c r="AL496">
        <v>7.9993999999999978</v>
      </c>
      <c r="AM496">
        <v>332.60569347716211</v>
      </c>
      <c r="AN496">
        <v>91.744515092832884</v>
      </c>
      <c r="AO496">
        <v>0.18101977425457733</v>
      </c>
      <c r="AP496">
        <v>4.9931711142944112E-2</v>
      </c>
      <c r="AQ496">
        <v>0.13341858489683281</v>
      </c>
    </row>
    <row r="497" spans="1:43" x14ac:dyDescent="0.35">
      <c r="A497">
        <v>496</v>
      </c>
      <c r="B497">
        <v>33</v>
      </c>
      <c r="C497" t="s">
        <v>20</v>
      </c>
      <c r="D497" s="3">
        <v>54.634284999999998</v>
      </c>
      <c r="E497" s="1">
        <v>19.876138000000001</v>
      </c>
      <c r="F497">
        <v>0</v>
      </c>
      <c r="G497" t="s">
        <v>10</v>
      </c>
      <c r="H497">
        <v>0</v>
      </c>
      <c r="I497">
        <v>114.957454784394</v>
      </c>
      <c r="J497" s="80">
        <v>2016</v>
      </c>
      <c r="K497" t="s">
        <v>30</v>
      </c>
      <c r="L497">
        <v>100</v>
      </c>
      <c r="M497">
        <v>11.428783320000001</v>
      </c>
      <c r="N497">
        <v>5</v>
      </c>
      <c r="O497" t="s">
        <v>23</v>
      </c>
      <c r="P497">
        <v>99.65</v>
      </c>
      <c r="Q497" t="s">
        <v>24</v>
      </c>
      <c r="R497" t="s">
        <v>16</v>
      </c>
      <c r="S497" t="s">
        <v>16</v>
      </c>
      <c r="T497" s="79">
        <v>95</v>
      </c>
      <c r="U497" s="79">
        <v>103</v>
      </c>
      <c r="V497" s="79">
        <v>99</v>
      </c>
      <c r="W497" s="79">
        <v>8</v>
      </c>
      <c r="X497">
        <v>0.54424737099999998</v>
      </c>
      <c r="Y497" t="s">
        <v>754</v>
      </c>
      <c r="Z497" t="s">
        <v>620</v>
      </c>
      <c r="AA497">
        <v>1</v>
      </c>
      <c r="AB497">
        <v>40</v>
      </c>
      <c r="AE497" t="s">
        <v>532</v>
      </c>
      <c r="AF497">
        <v>40</v>
      </c>
      <c r="AG497">
        <v>0.7</v>
      </c>
      <c r="AH497">
        <v>28</v>
      </c>
      <c r="AI497">
        <v>12</v>
      </c>
      <c r="AJ497">
        <v>0.7</v>
      </c>
      <c r="AK497">
        <v>28</v>
      </c>
      <c r="AL497">
        <v>12</v>
      </c>
      <c r="AM497">
        <v>321.12988756648264</v>
      </c>
      <c r="AN497">
        <v>137.62709467134974</v>
      </c>
      <c r="AO497">
        <v>0.17477409705758376</v>
      </c>
      <c r="AP497">
        <v>7.4903184453250199E-2</v>
      </c>
      <c r="AQ497">
        <v>0.13341858489683281</v>
      </c>
    </row>
    <row r="498" spans="1:43" x14ac:dyDescent="0.35">
      <c r="A498">
        <v>497</v>
      </c>
      <c r="B498">
        <v>33</v>
      </c>
      <c r="C498" t="s">
        <v>20</v>
      </c>
      <c r="D498" s="3">
        <v>54.634284999999998</v>
      </c>
      <c r="E498" s="1">
        <v>19.876138000000001</v>
      </c>
      <c r="F498">
        <v>0</v>
      </c>
      <c r="G498" t="s">
        <v>10</v>
      </c>
      <c r="H498">
        <v>0</v>
      </c>
      <c r="I498">
        <v>114.957454784394</v>
      </c>
      <c r="J498" s="80">
        <v>2016</v>
      </c>
      <c r="K498" t="s">
        <v>30</v>
      </c>
      <c r="L498">
        <v>100</v>
      </c>
      <c r="M498">
        <v>11.428783320000001</v>
      </c>
      <c r="N498">
        <v>5</v>
      </c>
      <c r="O498" t="s">
        <v>23</v>
      </c>
      <c r="P498">
        <v>99.65</v>
      </c>
      <c r="Q498" t="s">
        <v>24</v>
      </c>
      <c r="R498" t="s">
        <v>16</v>
      </c>
      <c r="S498" t="s">
        <v>16</v>
      </c>
      <c r="T498" s="79">
        <v>133</v>
      </c>
      <c r="U498" s="79">
        <v>141</v>
      </c>
      <c r="V498" s="79">
        <v>137</v>
      </c>
      <c r="W498" s="79">
        <v>8</v>
      </c>
      <c r="X498">
        <v>0.54424737099999998</v>
      </c>
      <c r="Y498" t="s">
        <v>754</v>
      </c>
      <c r="Z498" t="s">
        <v>620</v>
      </c>
      <c r="AA498">
        <v>1</v>
      </c>
      <c r="AB498">
        <v>45</v>
      </c>
      <c r="AE498" t="s">
        <v>532</v>
      </c>
      <c r="AF498">
        <v>45</v>
      </c>
      <c r="AG498">
        <v>0.84089999999999998</v>
      </c>
      <c r="AH498">
        <v>37.840499999999999</v>
      </c>
      <c r="AI498">
        <v>7.1595000000000013</v>
      </c>
      <c r="AJ498">
        <v>0.84089999999999998</v>
      </c>
      <c r="AK498">
        <v>37.840499999999999</v>
      </c>
      <c r="AL498">
        <v>7.1595000000000013</v>
      </c>
      <c r="AM498">
        <v>433.98983965926743</v>
      </c>
      <c r="AN498">
        <v>82.111765358294036</v>
      </c>
      <c r="AO498">
        <v>0.23619782927526781</v>
      </c>
      <c r="AP498">
        <v>4.4689112424420398E-2</v>
      </c>
      <c r="AQ498">
        <v>0.13341858489683281</v>
      </c>
    </row>
    <row r="499" spans="1:43" x14ac:dyDescent="0.35">
      <c r="A499">
        <v>498</v>
      </c>
      <c r="B499">
        <v>33</v>
      </c>
      <c r="C499" t="s">
        <v>20</v>
      </c>
      <c r="D499" s="3">
        <v>54.634284999999998</v>
      </c>
      <c r="E499" s="1">
        <v>19.876138000000001</v>
      </c>
      <c r="F499">
        <v>0</v>
      </c>
      <c r="G499" t="s">
        <v>10</v>
      </c>
      <c r="H499">
        <v>0</v>
      </c>
      <c r="I499">
        <v>114.957454784394</v>
      </c>
      <c r="J499" s="80">
        <v>2016</v>
      </c>
      <c r="K499" t="s">
        <v>30</v>
      </c>
      <c r="L499">
        <v>100</v>
      </c>
      <c r="M499">
        <v>11.428783320000001</v>
      </c>
      <c r="N499">
        <v>5</v>
      </c>
      <c r="O499" t="s">
        <v>23</v>
      </c>
      <c r="P499">
        <v>99.65</v>
      </c>
      <c r="Q499" t="s">
        <v>24</v>
      </c>
      <c r="R499" t="s">
        <v>16</v>
      </c>
      <c r="S499" t="s">
        <v>16</v>
      </c>
      <c r="T499" s="79">
        <v>123.5</v>
      </c>
      <c r="U499" s="79">
        <v>131.5</v>
      </c>
      <c r="V499" s="79">
        <v>127.5</v>
      </c>
      <c r="W499" s="79">
        <v>8</v>
      </c>
      <c r="X499">
        <v>0.54424737099999998</v>
      </c>
      <c r="Y499" t="s">
        <v>754</v>
      </c>
      <c r="Z499" t="s">
        <v>620</v>
      </c>
      <c r="AA499">
        <v>1</v>
      </c>
      <c r="AB499">
        <v>80</v>
      </c>
      <c r="AE499" t="s">
        <v>532</v>
      </c>
      <c r="AF499">
        <v>80</v>
      </c>
      <c r="AG499">
        <v>0.74680000000000002</v>
      </c>
      <c r="AH499">
        <v>59.744</v>
      </c>
      <c r="AI499">
        <v>20.256</v>
      </c>
      <c r="AJ499">
        <v>0.74680000000000002</v>
      </c>
      <c r="AK499">
        <v>59.744</v>
      </c>
      <c r="AL499">
        <v>20.256</v>
      </c>
      <c r="AM499">
        <v>685.19942867042653</v>
      </c>
      <c r="AN499">
        <v>232.31453580523831</v>
      </c>
      <c r="AO499">
        <v>0.37291798766458162</v>
      </c>
      <c r="AP499">
        <v>0.1264365753570863</v>
      </c>
      <c r="AQ499">
        <v>0.13341858489683281</v>
      </c>
    </row>
    <row r="500" spans="1:43" x14ac:dyDescent="0.35">
      <c r="A500">
        <v>499</v>
      </c>
      <c r="B500">
        <v>33</v>
      </c>
      <c r="C500" t="s">
        <v>20</v>
      </c>
      <c r="D500" s="3">
        <v>54.634284999999998</v>
      </c>
      <c r="E500" s="1">
        <v>19.876138000000001</v>
      </c>
      <c r="F500">
        <v>0</v>
      </c>
      <c r="G500" t="s">
        <v>10</v>
      </c>
      <c r="H500">
        <v>0</v>
      </c>
      <c r="I500">
        <v>114.957454784394</v>
      </c>
      <c r="J500" s="80">
        <v>2016</v>
      </c>
      <c r="K500" t="s">
        <v>30</v>
      </c>
      <c r="L500">
        <v>100</v>
      </c>
      <c r="M500">
        <v>11.428783320000001</v>
      </c>
      <c r="N500">
        <v>5</v>
      </c>
      <c r="O500" t="s">
        <v>23</v>
      </c>
      <c r="P500">
        <v>99.65</v>
      </c>
      <c r="Q500" t="s">
        <v>24</v>
      </c>
      <c r="R500" t="s">
        <v>16</v>
      </c>
      <c r="S500" t="s">
        <v>16</v>
      </c>
      <c r="T500" s="79">
        <v>104.5</v>
      </c>
      <c r="U500" s="79">
        <v>112.5</v>
      </c>
      <c r="V500" s="79">
        <v>108.5</v>
      </c>
      <c r="W500" s="79">
        <v>8</v>
      </c>
      <c r="X500">
        <v>0.54424737099999998</v>
      </c>
      <c r="Y500" t="s">
        <v>754</v>
      </c>
      <c r="Z500" t="s">
        <v>620</v>
      </c>
      <c r="AA500">
        <v>1</v>
      </c>
      <c r="AB500">
        <v>142</v>
      </c>
      <c r="AE500" t="s">
        <v>532</v>
      </c>
      <c r="AF500">
        <v>142</v>
      </c>
      <c r="AG500">
        <v>0.92959999999999998</v>
      </c>
      <c r="AH500">
        <v>132.00319999999999</v>
      </c>
      <c r="AI500">
        <v>9.9968000000000075</v>
      </c>
      <c r="AJ500">
        <v>0.92959999999999998</v>
      </c>
      <c r="AK500">
        <v>132.00319999999999</v>
      </c>
      <c r="AL500">
        <v>9.9968000000000075</v>
      </c>
      <c r="AM500">
        <v>1513.9347419434259</v>
      </c>
      <c r="AN500">
        <v>114.65254500087916</v>
      </c>
      <c r="AO500">
        <v>0.82395500316827297</v>
      </c>
      <c r="AP500">
        <v>6.2399346195187666E-2</v>
      </c>
      <c r="AQ500">
        <v>0.13341858489683281</v>
      </c>
    </row>
    <row r="501" spans="1:43" x14ac:dyDescent="0.35">
      <c r="A501">
        <v>500</v>
      </c>
      <c r="B501">
        <v>33</v>
      </c>
      <c r="C501" t="s">
        <v>20</v>
      </c>
      <c r="D501" s="3">
        <v>54.966119999999997</v>
      </c>
      <c r="E501" s="1">
        <v>20.489348</v>
      </c>
      <c r="F501">
        <v>0</v>
      </c>
      <c r="G501" t="s">
        <v>10</v>
      </c>
      <c r="H501">
        <v>0</v>
      </c>
      <c r="I501">
        <v>98.942099345445797</v>
      </c>
      <c r="J501" s="80">
        <v>2016</v>
      </c>
      <c r="K501" t="s">
        <v>30</v>
      </c>
      <c r="L501">
        <v>100</v>
      </c>
      <c r="M501">
        <v>11.428783320000001</v>
      </c>
      <c r="N501">
        <v>5</v>
      </c>
      <c r="O501" t="s">
        <v>23</v>
      </c>
      <c r="P501">
        <v>99.65</v>
      </c>
      <c r="Q501" t="s">
        <v>24</v>
      </c>
      <c r="R501" t="s">
        <v>16</v>
      </c>
      <c r="S501" t="s">
        <v>16</v>
      </c>
      <c r="T501" s="79">
        <v>0</v>
      </c>
      <c r="U501" s="79">
        <v>8</v>
      </c>
      <c r="V501" s="79">
        <v>4</v>
      </c>
      <c r="W501" s="79">
        <v>8</v>
      </c>
      <c r="X501">
        <v>0.54424737099999998</v>
      </c>
      <c r="Y501" t="s">
        <v>754</v>
      </c>
      <c r="Z501" t="s">
        <v>620</v>
      </c>
      <c r="AA501">
        <v>1</v>
      </c>
      <c r="AB501">
        <v>2</v>
      </c>
      <c r="AE501" t="s">
        <v>532</v>
      </c>
      <c r="AF501">
        <v>2</v>
      </c>
      <c r="AG501">
        <v>1</v>
      </c>
      <c r="AH501">
        <v>2</v>
      </c>
      <c r="AI501">
        <v>0</v>
      </c>
      <c r="AJ501">
        <v>1</v>
      </c>
      <c r="AK501">
        <v>2</v>
      </c>
      <c r="AL501">
        <v>0</v>
      </c>
      <c r="AM501">
        <v>22.937849111891619</v>
      </c>
      <c r="AN501">
        <v>0</v>
      </c>
      <c r="AO501">
        <v>1.2483864075541699E-2</v>
      </c>
      <c r="AP501">
        <v>0</v>
      </c>
      <c r="AQ501">
        <v>0.13341858489683281</v>
      </c>
    </row>
    <row r="502" spans="1:43" x14ac:dyDescent="0.35">
      <c r="A502">
        <v>501</v>
      </c>
      <c r="B502">
        <v>33</v>
      </c>
      <c r="C502" t="s">
        <v>20</v>
      </c>
      <c r="D502" s="3">
        <v>54.966119999999997</v>
      </c>
      <c r="E502" s="1">
        <v>20.489348</v>
      </c>
      <c r="F502">
        <v>0</v>
      </c>
      <c r="G502" t="s">
        <v>10</v>
      </c>
      <c r="H502">
        <v>0</v>
      </c>
      <c r="I502">
        <v>98.942099345445797</v>
      </c>
      <c r="J502" s="80">
        <v>2016</v>
      </c>
      <c r="K502" t="s">
        <v>30</v>
      </c>
      <c r="L502">
        <v>100</v>
      </c>
      <c r="M502">
        <v>11.428783320000001</v>
      </c>
      <c r="N502">
        <v>5</v>
      </c>
      <c r="O502" t="s">
        <v>23</v>
      </c>
      <c r="P502">
        <v>99.65</v>
      </c>
      <c r="Q502" t="s">
        <v>24</v>
      </c>
      <c r="R502" t="s">
        <v>16</v>
      </c>
      <c r="S502" t="s">
        <v>16</v>
      </c>
      <c r="T502" s="79">
        <v>30</v>
      </c>
      <c r="U502" s="79">
        <v>32</v>
      </c>
      <c r="V502" s="79">
        <v>31</v>
      </c>
      <c r="W502" s="79">
        <v>2</v>
      </c>
      <c r="X502">
        <v>0.54424737099999998</v>
      </c>
      <c r="Y502" t="s">
        <v>754</v>
      </c>
      <c r="Z502" t="s">
        <v>620</v>
      </c>
      <c r="AA502">
        <v>1</v>
      </c>
      <c r="AB502">
        <v>2</v>
      </c>
      <c r="AE502" t="s">
        <v>532</v>
      </c>
      <c r="AF502">
        <v>2</v>
      </c>
      <c r="AG502">
        <v>1</v>
      </c>
      <c r="AH502">
        <v>2</v>
      </c>
      <c r="AI502">
        <v>0</v>
      </c>
      <c r="AJ502">
        <v>1</v>
      </c>
      <c r="AK502">
        <v>2</v>
      </c>
      <c r="AL502">
        <v>0</v>
      </c>
      <c r="AM502">
        <v>22.937849111891619</v>
      </c>
      <c r="AN502">
        <v>0</v>
      </c>
      <c r="AO502">
        <v>1.2483864075541699E-2</v>
      </c>
      <c r="AP502">
        <v>0</v>
      </c>
      <c r="AQ502">
        <v>0.13341858489683281</v>
      </c>
    </row>
    <row r="503" spans="1:43" x14ac:dyDescent="0.35">
      <c r="A503">
        <v>502</v>
      </c>
      <c r="B503">
        <v>33</v>
      </c>
      <c r="C503" t="s">
        <v>20</v>
      </c>
      <c r="D503" s="3">
        <v>54.966119999999997</v>
      </c>
      <c r="E503" s="1">
        <v>20.489348</v>
      </c>
      <c r="F503">
        <v>0</v>
      </c>
      <c r="G503" t="s">
        <v>10</v>
      </c>
      <c r="H503">
        <v>0</v>
      </c>
      <c r="I503">
        <v>98.942099345445797</v>
      </c>
      <c r="J503" s="80">
        <v>2016</v>
      </c>
      <c r="K503" t="s">
        <v>30</v>
      </c>
      <c r="L503">
        <v>100</v>
      </c>
      <c r="M503">
        <v>11.428783320000001</v>
      </c>
      <c r="N503">
        <v>5</v>
      </c>
      <c r="O503" t="s">
        <v>23</v>
      </c>
      <c r="P503">
        <v>99.65</v>
      </c>
      <c r="Q503" t="s">
        <v>24</v>
      </c>
      <c r="R503" t="s">
        <v>16</v>
      </c>
      <c r="S503" t="s">
        <v>16</v>
      </c>
      <c r="T503" s="79">
        <v>40</v>
      </c>
      <c r="U503" s="79">
        <v>40</v>
      </c>
      <c r="V503" s="79">
        <v>40</v>
      </c>
      <c r="W503" s="79">
        <v>0</v>
      </c>
      <c r="X503">
        <v>0.54424737099999998</v>
      </c>
      <c r="Y503" t="s">
        <v>754</v>
      </c>
      <c r="Z503" t="s">
        <v>620</v>
      </c>
      <c r="AA503">
        <v>1</v>
      </c>
      <c r="AB503">
        <v>5</v>
      </c>
      <c r="AE503" t="s">
        <v>532</v>
      </c>
      <c r="AF503">
        <v>5</v>
      </c>
      <c r="AG503">
        <v>1</v>
      </c>
      <c r="AH503">
        <v>5</v>
      </c>
      <c r="AI503">
        <v>0</v>
      </c>
      <c r="AJ503">
        <v>1</v>
      </c>
      <c r="AK503">
        <v>5</v>
      </c>
      <c r="AL503">
        <v>0</v>
      </c>
      <c r="AM503">
        <v>57.34462277972905</v>
      </c>
      <c r="AN503">
        <v>0</v>
      </c>
      <c r="AO503">
        <v>3.1209660188854245E-2</v>
      </c>
      <c r="AP503">
        <v>0</v>
      </c>
      <c r="AQ503">
        <v>0.13341858489683281</v>
      </c>
    </row>
    <row r="504" spans="1:43" x14ac:dyDescent="0.35">
      <c r="A504">
        <v>503</v>
      </c>
      <c r="B504">
        <v>33</v>
      </c>
      <c r="C504" t="s">
        <v>20</v>
      </c>
      <c r="D504" s="3">
        <v>54.966119999999997</v>
      </c>
      <c r="E504" s="1">
        <v>20.489348</v>
      </c>
      <c r="F504">
        <v>0</v>
      </c>
      <c r="G504" t="s">
        <v>10</v>
      </c>
      <c r="H504">
        <v>0</v>
      </c>
      <c r="I504">
        <v>98.942099345445797</v>
      </c>
      <c r="J504" s="80">
        <v>2016</v>
      </c>
      <c r="K504" t="s">
        <v>30</v>
      </c>
      <c r="L504">
        <v>100</v>
      </c>
      <c r="M504">
        <v>11.428783320000001</v>
      </c>
      <c r="N504">
        <v>5</v>
      </c>
      <c r="O504" t="s">
        <v>23</v>
      </c>
      <c r="P504">
        <v>99.65</v>
      </c>
      <c r="Q504" t="s">
        <v>24</v>
      </c>
      <c r="R504" t="s">
        <v>16</v>
      </c>
      <c r="S504" t="s">
        <v>16</v>
      </c>
      <c r="T504" s="79">
        <v>50</v>
      </c>
      <c r="U504" s="79">
        <v>58</v>
      </c>
      <c r="V504" s="79">
        <v>54</v>
      </c>
      <c r="W504" s="79">
        <v>8</v>
      </c>
      <c r="X504">
        <v>0.54424737099999998</v>
      </c>
      <c r="Y504" t="s">
        <v>754</v>
      </c>
      <c r="Z504" t="s">
        <v>620</v>
      </c>
      <c r="AA504">
        <v>1</v>
      </c>
      <c r="AB504">
        <v>8</v>
      </c>
      <c r="AE504" t="s">
        <v>532</v>
      </c>
      <c r="AF504">
        <v>8</v>
      </c>
      <c r="AG504">
        <v>0.625</v>
      </c>
      <c r="AH504">
        <v>5</v>
      </c>
      <c r="AI504">
        <v>3</v>
      </c>
      <c r="AJ504">
        <v>0.625</v>
      </c>
      <c r="AK504">
        <v>5</v>
      </c>
      <c r="AL504">
        <v>3</v>
      </c>
      <c r="AM504">
        <v>57.34462277972905</v>
      </c>
      <c r="AN504">
        <v>34.406773667837435</v>
      </c>
      <c r="AO504">
        <v>3.1209660188854245E-2</v>
      </c>
      <c r="AP504">
        <v>1.872579611331255E-2</v>
      </c>
      <c r="AQ504">
        <v>0.13341858489683281</v>
      </c>
    </row>
    <row r="505" spans="1:43" x14ac:dyDescent="0.35">
      <c r="A505">
        <v>504</v>
      </c>
      <c r="B505">
        <v>33</v>
      </c>
      <c r="C505" t="s">
        <v>20</v>
      </c>
      <c r="D505" s="3">
        <v>54.966119999999997</v>
      </c>
      <c r="E505" s="1">
        <v>20.489348</v>
      </c>
      <c r="F505">
        <v>0</v>
      </c>
      <c r="G505" t="s">
        <v>10</v>
      </c>
      <c r="H505">
        <v>0</v>
      </c>
      <c r="I505">
        <v>98.942099345445797</v>
      </c>
      <c r="J505" s="80">
        <v>2016</v>
      </c>
      <c r="K505" t="s">
        <v>30</v>
      </c>
      <c r="L505">
        <v>100</v>
      </c>
      <c r="M505">
        <v>11.428783320000001</v>
      </c>
      <c r="N505">
        <v>5</v>
      </c>
      <c r="O505" t="s">
        <v>23</v>
      </c>
      <c r="P505">
        <v>99.65</v>
      </c>
      <c r="Q505" t="s">
        <v>24</v>
      </c>
      <c r="R505" t="s">
        <v>16</v>
      </c>
      <c r="S505" t="s">
        <v>16</v>
      </c>
      <c r="T505" s="79">
        <v>8</v>
      </c>
      <c r="U505" s="79">
        <v>16</v>
      </c>
      <c r="V505" s="79">
        <v>12</v>
      </c>
      <c r="W505" s="79">
        <v>8</v>
      </c>
      <c r="X505">
        <v>0.54424737099999998</v>
      </c>
      <c r="Y505" t="s">
        <v>754</v>
      </c>
      <c r="Z505" t="s">
        <v>620</v>
      </c>
      <c r="AA505">
        <v>1</v>
      </c>
      <c r="AB505">
        <v>9</v>
      </c>
      <c r="AE505" t="s">
        <v>532</v>
      </c>
      <c r="AF505">
        <v>9</v>
      </c>
      <c r="AG505">
        <v>0.88890000000000002</v>
      </c>
      <c r="AH505">
        <v>8.0000999999999998</v>
      </c>
      <c r="AI505">
        <v>0.99990000000000023</v>
      </c>
      <c r="AJ505">
        <v>0.88890000000000002</v>
      </c>
      <c r="AK505">
        <v>8.0000999999999998</v>
      </c>
      <c r="AL505">
        <v>0.99990000000000023</v>
      </c>
      <c r="AM505">
        <v>91.752543340022086</v>
      </c>
      <c r="AN505">
        <v>11.467777663490219</v>
      </c>
      <c r="AO505">
        <v>4.9936080495370579E-2</v>
      </c>
      <c r="AP505">
        <v>6.241307844567074E-3</v>
      </c>
      <c r="AQ505">
        <v>0.13341858489683281</v>
      </c>
    </row>
    <row r="506" spans="1:43" x14ac:dyDescent="0.35">
      <c r="A506">
        <v>505</v>
      </c>
      <c r="B506">
        <v>33</v>
      </c>
      <c r="C506" t="s">
        <v>20</v>
      </c>
      <c r="D506" s="3">
        <v>54.966119999999997</v>
      </c>
      <c r="E506" s="1">
        <v>20.489348</v>
      </c>
      <c r="F506">
        <v>0</v>
      </c>
      <c r="G506" t="s">
        <v>10</v>
      </c>
      <c r="H506">
        <v>0</v>
      </c>
      <c r="I506">
        <v>98.942099345445797</v>
      </c>
      <c r="J506" s="80">
        <v>2016</v>
      </c>
      <c r="K506" t="s">
        <v>30</v>
      </c>
      <c r="L506">
        <v>100</v>
      </c>
      <c r="M506">
        <v>11.428783320000001</v>
      </c>
      <c r="N506">
        <v>5</v>
      </c>
      <c r="O506" t="s">
        <v>23</v>
      </c>
      <c r="P506">
        <v>99.65</v>
      </c>
      <c r="Q506" t="s">
        <v>24</v>
      </c>
      <c r="R506" t="s">
        <v>16</v>
      </c>
      <c r="S506" t="s">
        <v>16</v>
      </c>
      <c r="T506" s="79">
        <v>20</v>
      </c>
      <c r="U506" s="79">
        <v>28</v>
      </c>
      <c r="V506" s="79">
        <v>24</v>
      </c>
      <c r="W506" s="79">
        <v>8</v>
      </c>
      <c r="X506">
        <v>0.54424737099999998</v>
      </c>
      <c r="Y506" t="s">
        <v>754</v>
      </c>
      <c r="Z506" t="s">
        <v>620</v>
      </c>
      <c r="AA506">
        <v>1</v>
      </c>
      <c r="AB506">
        <v>16</v>
      </c>
      <c r="AE506" t="s">
        <v>532</v>
      </c>
      <c r="AF506">
        <v>16</v>
      </c>
      <c r="AG506">
        <v>0.9375</v>
      </c>
      <c r="AH506">
        <v>15</v>
      </c>
      <c r="AI506">
        <v>1</v>
      </c>
      <c r="AJ506">
        <v>0.9375</v>
      </c>
      <c r="AK506">
        <v>15</v>
      </c>
      <c r="AL506">
        <v>1</v>
      </c>
      <c r="AM506">
        <v>172.03386833918714</v>
      </c>
      <c r="AN506">
        <v>11.46892455594581</v>
      </c>
      <c r="AO506">
        <v>9.3628980566562728E-2</v>
      </c>
      <c r="AP506">
        <v>6.2419320377708493E-3</v>
      </c>
      <c r="AQ506">
        <v>0.13341858489683281</v>
      </c>
    </row>
    <row r="507" spans="1:43" x14ac:dyDescent="0.35">
      <c r="A507">
        <v>506</v>
      </c>
      <c r="B507">
        <v>33</v>
      </c>
      <c r="C507" t="s">
        <v>20</v>
      </c>
      <c r="D507" s="3">
        <v>54.605522000000001</v>
      </c>
      <c r="E507" s="1">
        <v>19.847404999999998</v>
      </c>
      <c r="F507">
        <v>0</v>
      </c>
      <c r="G507" t="s">
        <v>10</v>
      </c>
      <c r="H507">
        <v>0</v>
      </c>
      <c r="I507">
        <v>118.042709574572</v>
      </c>
      <c r="J507" s="80">
        <v>2016</v>
      </c>
      <c r="K507" t="s">
        <v>11</v>
      </c>
      <c r="L507">
        <v>100</v>
      </c>
      <c r="M507">
        <v>11.428783320000001</v>
      </c>
      <c r="N507">
        <v>5</v>
      </c>
      <c r="O507" t="s">
        <v>23</v>
      </c>
      <c r="P507">
        <v>99.65</v>
      </c>
      <c r="Q507" t="s">
        <v>24</v>
      </c>
      <c r="R507" t="s">
        <v>16</v>
      </c>
      <c r="S507" t="s">
        <v>16</v>
      </c>
      <c r="T507" s="79">
        <v>0</v>
      </c>
      <c r="U507" s="79">
        <v>2</v>
      </c>
      <c r="V507" s="79">
        <v>1</v>
      </c>
      <c r="W507" s="79">
        <v>2</v>
      </c>
      <c r="X507">
        <v>0.54424737099999998</v>
      </c>
      <c r="Y507" t="s">
        <v>754</v>
      </c>
      <c r="Z507" t="s">
        <v>620</v>
      </c>
      <c r="AA507">
        <v>1</v>
      </c>
      <c r="AB507">
        <v>355</v>
      </c>
      <c r="AE507" t="s">
        <v>532</v>
      </c>
      <c r="AF507">
        <v>355</v>
      </c>
      <c r="AG507">
        <v>0.91290000000000004</v>
      </c>
      <c r="AH507">
        <v>324.0795</v>
      </c>
      <c r="AI507">
        <v>30.920500000000004</v>
      </c>
      <c r="AJ507">
        <v>0.91290000000000004</v>
      </c>
      <c r="AK507">
        <v>324.0795</v>
      </c>
      <c r="AL507">
        <v>30.920500000000004</v>
      </c>
      <c r="AM507">
        <v>3716.84333562864</v>
      </c>
      <c r="AN507">
        <v>354.6248817321225</v>
      </c>
      <c r="AO507">
        <v>2.022882213834758</v>
      </c>
      <c r="AP507">
        <v>0.19300365957389357</v>
      </c>
      <c r="AQ507">
        <v>0.13341858489683281</v>
      </c>
    </row>
    <row r="508" spans="1:43" x14ac:dyDescent="0.35">
      <c r="A508">
        <v>507</v>
      </c>
      <c r="B508">
        <v>33</v>
      </c>
      <c r="C508" t="s">
        <v>20</v>
      </c>
      <c r="D508" s="3">
        <v>54.605522000000001</v>
      </c>
      <c r="E508" s="1">
        <v>19.847404999999998</v>
      </c>
      <c r="F508">
        <v>0</v>
      </c>
      <c r="G508" t="s">
        <v>10</v>
      </c>
      <c r="H508">
        <v>0</v>
      </c>
      <c r="I508">
        <v>118.042709574572</v>
      </c>
      <c r="J508" s="80">
        <v>2016</v>
      </c>
      <c r="K508" t="s">
        <v>11</v>
      </c>
      <c r="L508">
        <v>100</v>
      </c>
      <c r="M508">
        <v>11.428783320000001</v>
      </c>
      <c r="N508">
        <v>5</v>
      </c>
      <c r="O508" t="s">
        <v>23</v>
      </c>
      <c r="P508">
        <v>99.65</v>
      </c>
      <c r="Q508" t="s">
        <v>24</v>
      </c>
      <c r="R508" t="s">
        <v>16</v>
      </c>
      <c r="S508" t="s">
        <v>16</v>
      </c>
      <c r="T508" s="79">
        <v>0</v>
      </c>
      <c r="U508" s="79">
        <v>2</v>
      </c>
      <c r="V508" s="79">
        <v>1</v>
      </c>
      <c r="W508" s="79">
        <v>2</v>
      </c>
      <c r="X508">
        <v>0.54424737099999998</v>
      </c>
      <c r="Y508" t="s">
        <v>754</v>
      </c>
      <c r="Z508" t="s">
        <v>620</v>
      </c>
      <c r="AA508">
        <v>1</v>
      </c>
      <c r="AB508">
        <v>375</v>
      </c>
      <c r="AE508" t="s">
        <v>532</v>
      </c>
      <c r="AF508">
        <v>375</v>
      </c>
      <c r="AG508">
        <v>0.81869999999999998</v>
      </c>
      <c r="AH508">
        <v>307.01249999999999</v>
      </c>
      <c r="AI508">
        <v>67.987500000000011</v>
      </c>
      <c r="AJ508">
        <v>0.81869999999999998</v>
      </c>
      <c r="AK508">
        <v>307.01249999999999</v>
      </c>
      <c r="AL508">
        <v>67.987500000000011</v>
      </c>
      <c r="AM508">
        <v>3521.1032002323132</v>
      </c>
      <c r="AN508">
        <v>779.74350824736598</v>
      </c>
      <c r="AO508">
        <v>1.9163511597461229</v>
      </c>
      <c r="AP508">
        <v>0.42437335441794571</v>
      </c>
      <c r="AQ508">
        <v>0.13341858489683281</v>
      </c>
    </row>
    <row r="509" spans="1:43" x14ac:dyDescent="0.35">
      <c r="A509">
        <v>508</v>
      </c>
      <c r="B509">
        <v>33</v>
      </c>
      <c r="C509" t="s">
        <v>20</v>
      </c>
      <c r="D509" s="3">
        <v>54.634284999999998</v>
      </c>
      <c r="E509" s="1">
        <v>19.876138000000001</v>
      </c>
      <c r="F509">
        <v>0</v>
      </c>
      <c r="G509" t="s">
        <v>10</v>
      </c>
      <c r="H509">
        <v>0</v>
      </c>
      <c r="I509">
        <v>114.957454784394</v>
      </c>
      <c r="J509" s="80">
        <v>2016</v>
      </c>
      <c r="K509" t="s">
        <v>11</v>
      </c>
      <c r="L509">
        <v>100</v>
      </c>
      <c r="M509">
        <v>11.428783320000001</v>
      </c>
      <c r="N509">
        <v>5</v>
      </c>
      <c r="O509" t="s">
        <v>23</v>
      </c>
      <c r="P509">
        <v>99.65</v>
      </c>
      <c r="Q509" t="s">
        <v>24</v>
      </c>
      <c r="R509" t="s">
        <v>16</v>
      </c>
      <c r="S509" t="s">
        <v>16</v>
      </c>
      <c r="T509" s="79">
        <v>0</v>
      </c>
      <c r="U509" s="79">
        <v>2</v>
      </c>
      <c r="V509" s="79">
        <v>1</v>
      </c>
      <c r="W509" s="79">
        <v>2</v>
      </c>
      <c r="X509">
        <v>0.54424737099999998</v>
      </c>
      <c r="Y509" t="s">
        <v>754</v>
      </c>
      <c r="Z509" t="s">
        <v>620</v>
      </c>
      <c r="AA509">
        <v>1</v>
      </c>
      <c r="AB509">
        <v>53</v>
      </c>
      <c r="AE509" t="s">
        <v>532</v>
      </c>
      <c r="AF509">
        <v>53</v>
      </c>
      <c r="AG509">
        <v>0.26419999999999999</v>
      </c>
      <c r="AH509">
        <v>14.002599999999999</v>
      </c>
      <c r="AI509">
        <v>38.997399999999999</v>
      </c>
      <c r="AJ509">
        <v>0.26419999999999999</v>
      </c>
      <c r="AK509">
        <v>14.002599999999999</v>
      </c>
      <c r="AL509">
        <v>38.997399999999999</v>
      </c>
      <c r="AM509">
        <v>160.5947629870868</v>
      </c>
      <c r="AN509">
        <v>447.25823847804111</v>
      </c>
      <c r="AO509">
        <v>8.7403277552090097E-2</v>
      </c>
      <c r="AP509">
        <v>0.24341912044976488</v>
      </c>
      <c r="AQ509">
        <v>0.13341858489683281</v>
      </c>
    </row>
    <row r="510" spans="1:43" x14ac:dyDescent="0.35">
      <c r="A510">
        <v>509</v>
      </c>
      <c r="B510">
        <v>33</v>
      </c>
      <c r="C510" t="s">
        <v>20</v>
      </c>
      <c r="D510" s="3">
        <v>54.634284999999998</v>
      </c>
      <c r="E510" s="1">
        <v>19.876138000000001</v>
      </c>
      <c r="F510">
        <v>0</v>
      </c>
      <c r="G510" t="s">
        <v>10</v>
      </c>
      <c r="H510">
        <v>0</v>
      </c>
      <c r="I510">
        <v>114.957454784394</v>
      </c>
      <c r="J510" s="80">
        <v>2016</v>
      </c>
      <c r="K510" t="s">
        <v>11</v>
      </c>
      <c r="L510">
        <v>100</v>
      </c>
      <c r="M510">
        <v>11.428783320000001</v>
      </c>
      <c r="N510">
        <v>5</v>
      </c>
      <c r="O510" t="s">
        <v>23</v>
      </c>
      <c r="P510">
        <v>99.65</v>
      </c>
      <c r="Q510" t="s">
        <v>24</v>
      </c>
      <c r="R510" t="s">
        <v>16</v>
      </c>
      <c r="S510" t="s">
        <v>16</v>
      </c>
      <c r="T510" s="79">
        <v>0</v>
      </c>
      <c r="U510" s="79">
        <v>2</v>
      </c>
      <c r="V510" s="79">
        <v>1</v>
      </c>
      <c r="W510" s="79">
        <v>2</v>
      </c>
      <c r="X510">
        <v>0.54424737099999998</v>
      </c>
      <c r="Y510" t="s">
        <v>754</v>
      </c>
      <c r="Z510" t="s">
        <v>620</v>
      </c>
      <c r="AA510">
        <v>1</v>
      </c>
      <c r="AB510">
        <v>373</v>
      </c>
      <c r="AE510" t="s">
        <v>532</v>
      </c>
      <c r="AF510">
        <v>373</v>
      </c>
      <c r="AG510">
        <v>1.34E-2</v>
      </c>
      <c r="AH510">
        <v>4.9981999999999998</v>
      </c>
      <c r="AI510">
        <v>368.0018</v>
      </c>
      <c r="AJ510">
        <v>1.34E-2</v>
      </c>
      <c r="AK510">
        <v>4.9981999999999998</v>
      </c>
      <c r="AL510">
        <v>368.0018</v>
      </c>
      <c r="AM510">
        <v>57.323978715528348</v>
      </c>
      <c r="AN510">
        <v>4220.5848806522599</v>
      </c>
      <c r="AO510">
        <v>3.1198424711186262E-2</v>
      </c>
      <c r="AP510">
        <v>2.297042225377341</v>
      </c>
      <c r="AQ510">
        <v>0.13341858489683281</v>
      </c>
    </row>
    <row r="511" spans="1:43" x14ac:dyDescent="0.35">
      <c r="A511">
        <v>510</v>
      </c>
      <c r="B511">
        <v>33</v>
      </c>
      <c r="C511" t="s">
        <v>20</v>
      </c>
      <c r="D511" s="3">
        <v>54.966119999999997</v>
      </c>
      <c r="E511" s="1">
        <v>20.489348</v>
      </c>
      <c r="F511">
        <v>0</v>
      </c>
      <c r="G511" t="s">
        <v>10</v>
      </c>
      <c r="H511">
        <v>0</v>
      </c>
      <c r="I511">
        <v>98.942099345445797</v>
      </c>
      <c r="J511" s="80">
        <v>2016</v>
      </c>
      <c r="K511" t="s">
        <v>11</v>
      </c>
      <c r="L511">
        <v>100</v>
      </c>
      <c r="M511">
        <v>11.428783320000001</v>
      </c>
      <c r="N511">
        <v>5</v>
      </c>
      <c r="O511" t="s">
        <v>23</v>
      </c>
      <c r="P511">
        <v>99.65</v>
      </c>
      <c r="Q511" t="s">
        <v>24</v>
      </c>
      <c r="R511" t="s">
        <v>16</v>
      </c>
      <c r="S511" t="s">
        <v>16</v>
      </c>
      <c r="T511" s="79">
        <v>0</v>
      </c>
      <c r="U511" s="79">
        <v>2</v>
      </c>
      <c r="V511" s="79">
        <v>1</v>
      </c>
      <c r="W511" s="79">
        <v>2</v>
      </c>
      <c r="X511">
        <v>0.54424737099999998</v>
      </c>
      <c r="Y511" t="s">
        <v>754</v>
      </c>
      <c r="Z511" t="s">
        <v>620</v>
      </c>
      <c r="AA511">
        <v>1</v>
      </c>
      <c r="AB511">
        <v>456</v>
      </c>
      <c r="AE511" t="s">
        <v>532</v>
      </c>
      <c r="AF511">
        <v>456</v>
      </c>
      <c r="AG511">
        <v>0.52729999999999999</v>
      </c>
      <c r="AH511">
        <v>240.44880000000001</v>
      </c>
      <c r="AI511">
        <v>215.55119999999999</v>
      </c>
      <c r="AJ511">
        <v>0.52729999999999999</v>
      </c>
      <c r="AK511">
        <v>240.44880000000001</v>
      </c>
      <c r="AL511">
        <v>215.55119999999999</v>
      </c>
      <c r="AM511">
        <v>2757.6891467677033</v>
      </c>
      <c r="AN511">
        <v>2472.1404507435868</v>
      </c>
      <c r="AO511">
        <v>1.5008650681635556</v>
      </c>
      <c r="AP511">
        <v>1.345455941059952</v>
      </c>
      <c r="AQ511">
        <v>0.13341858489683281</v>
      </c>
    </row>
    <row r="512" spans="1:43" x14ac:dyDescent="0.35">
      <c r="A512">
        <v>511</v>
      </c>
      <c r="B512">
        <v>33</v>
      </c>
      <c r="C512" t="s">
        <v>20</v>
      </c>
      <c r="D512" s="3">
        <v>54.966119999999997</v>
      </c>
      <c r="E512" s="1">
        <v>20.489348</v>
      </c>
      <c r="F512">
        <v>0</v>
      </c>
      <c r="G512" t="s">
        <v>10</v>
      </c>
      <c r="H512">
        <v>0</v>
      </c>
      <c r="I512">
        <v>98.942099345445797</v>
      </c>
      <c r="J512" s="80">
        <v>2016</v>
      </c>
      <c r="K512" t="s">
        <v>11</v>
      </c>
      <c r="L512">
        <v>100</v>
      </c>
      <c r="M512">
        <v>11.428783320000001</v>
      </c>
      <c r="N512">
        <v>5</v>
      </c>
      <c r="O512" t="s">
        <v>23</v>
      </c>
      <c r="P512">
        <v>99.65</v>
      </c>
      <c r="Q512" t="s">
        <v>24</v>
      </c>
      <c r="R512" t="s">
        <v>16</v>
      </c>
      <c r="S512" t="s">
        <v>16</v>
      </c>
      <c r="T512" s="79">
        <v>0</v>
      </c>
      <c r="U512" s="79">
        <v>2</v>
      </c>
      <c r="V512" s="79">
        <v>1</v>
      </c>
      <c r="W512" s="79">
        <v>2</v>
      </c>
      <c r="X512">
        <v>0.54424737099999998</v>
      </c>
      <c r="Y512" t="s">
        <v>754</v>
      </c>
      <c r="Z512" t="s">
        <v>620</v>
      </c>
      <c r="AA512">
        <v>1</v>
      </c>
      <c r="AB512">
        <v>572</v>
      </c>
      <c r="AE512" t="s">
        <v>532</v>
      </c>
      <c r="AF512">
        <v>572</v>
      </c>
      <c r="AG512">
        <v>0.5857</v>
      </c>
      <c r="AH512">
        <v>335.0204</v>
      </c>
      <c r="AI512">
        <v>236.9796</v>
      </c>
      <c r="AJ512">
        <v>0.5857</v>
      </c>
      <c r="AK512">
        <v>335.0204</v>
      </c>
      <c r="AL512">
        <v>236.9796</v>
      </c>
      <c r="AM512">
        <v>3842.323692302788</v>
      </c>
      <c r="AN512">
        <v>2717.9011536982161</v>
      </c>
      <c r="AO512">
        <v>2.0911745680668052</v>
      </c>
      <c r="AP512">
        <v>1.4792105575381211</v>
      </c>
      <c r="AQ512">
        <v>0.13341858489683281</v>
      </c>
    </row>
    <row r="513" spans="1:43" x14ac:dyDescent="0.35">
      <c r="A513">
        <v>512</v>
      </c>
      <c r="B513">
        <v>34</v>
      </c>
      <c r="C513" t="s">
        <v>9</v>
      </c>
      <c r="D513" s="7">
        <v>24.933816</v>
      </c>
      <c r="E513" s="8">
        <v>51.578955999999998</v>
      </c>
      <c r="F513">
        <v>0</v>
      </c>
      <c r="G513" t="s">
        <v>10</v>
      </c>
      <c r="H513">
        <v>0</v>
      </c>
      <c r="I513">
        <v>216.59753040583701</v>
      </c>
      <c r="J513" s="80">
        <v>2015</v>
      </c>
      <c r="K513" t="s">
        <v>11</v>
      </c>
      <c r="M513">
        <v>1</v>
      </c>
      <c r="O513" t="s">
        <v>26</v>
      </c>
      <c r="P513">
        <v>89</v>
      </c>
      <c r="Q513" t="s">
        <v>13</v>
      </c>
      <c r="R513" t="s">
        <v>14</v>
      </c>
      <c r="S513" t="s">
        <v>14</v>
      </c>
      <c r="T513" s="79">
        <v>0</v>
      </c>
      <c r="U513" s="79">
        <v>2</v>
      </c>
      <c r="V513" s="79">
        <v>1</v>
      </c>
      <c r="W513" s="79">
        <v>2</v>
      </c>
      <c r="X513">
        <v>1.6079212810000001</v>
      </c>
      <c r="Y513" t="s">
        <v>784</v>
      </c>
      <c r="Z513" t="s">
        <v>631</v>
      </c>
      <c r="AA513">
        <v>3</v>
      </c>
      <c r="AB513">
        <v>56.189</v>
      </c>
      <c r="AC513">
        <v>7.7220000000000004</v>
      </c>
      <c r="AE513" t="s">
        <v>521</v>
      </c>
      <c r="AF513">
        <v>1.747255934228785</v>
      </c>
      <c r="AG513">
        <v>0.35699999999999998</v>
      </c>
      <c r="AH513">
        <v>0.62377036851967627</v>
      </c>
      <c r="AI513">
        <v>1.1234855657091087</v>
      </c>
      <c r="AJ513">
        <v>0.35699999999999998</v>
      </c>
      <c r="AK513">
        <v>0.62377036851967627</v>
      </c>
      <c r="AL513">
        <v>1.1234855657091087</v>
      </c>
      <c r="AM513">
        <v>0.70086558260637777</v>
      </c>
      <c r="AN513">
        <v>1.2623433322574256</v>
      </c>
      <c r="AO513">
        <v>1.1269366853932585E-3</v>
      </c>
      <c r="AP513">
        <v>2.0297487078651684E-3</v>
      </c>
      <c r="AQ513">
        <v>0.13341858489683281</v>
      </c>
    </row>
    <row r="514" spans="1:43" x14ac:dyDescent="0.35">
      <c r="A514">
        <v>513</v>
      </c>
      <c r="B514">
        <v>34</v>
      </c>
      <c r="C514" t="s">
        <v>9</v>
      </c>
      <c r="D514" s="3">
        <v>25.167693</v>
      </c>
      <c r="E514" s="1">
        <v>50.763269000000001</v>
      </c>
      <c r="F514">
        <v>0</v>
      </c>
      <c r="G514" t="s">
        <v>10</v>
      </c>
      <c r="H514">
        <v>0</v>
      </c>
      <c r="I514">
        <v>146.43361617652499</v>
      </c>
      <c r="J514" s="80">
        <v>2015</v>
      </c>
      <c r="K514" t="s">
        <v>11</v>
      </c>
      <c r="M514">
        <v>1</v>
      </c>
      <c r="O514" t="s">
        <v>26</v>
      </c>
      <c r="P514">
        <v>89</v>
      </c>
      <c r="Q514" t="s">
        <v>13</v>
      </c>
      <c r="R514" t="s">
        <v>14</v>
      </c>
      <c r="S514" t="s">
        <v>14</v>
      </c>
      <c r="T514" s="79">
        <v>0</v>
      </c>
      <c r="U514" s="79">
        <v>2</v>
      </c>
      <c r="V514" s="79">
        <v>1</v>
      </c>
      <c r="W514" s="79">
        <v>2</v>
      </c>
      <c r="X514">
        <v>0.98486695300000004</v>
      </c>
      <c r="Y514" t="s">
        <v>784</v>
      </c>
      <c r="Z514" t="s">
        <v>631</v>
      </c>
      <c r="AA514">
        <v>3</v>
      </c>
      <c r="AB514">
        <v>51.753999999999998</v>
      </c>
      <c r="AC514">
        <v>4.7089999999999996</v>
      </c>
      <c r="AE514" t="s">
        <v>521</v>
      </c>
      <c r="AF514">
        <v>2.6274614983451472</v>
      </c>
      <c r="AG514">
        <v>0.308</v>
      </c>
      <c r="AH514">
        <v>0.80925814149030528</v>
      </c>
      <c r="AI514">
        <v>1.8182033568548419</v>
      </c>
      <c r="AJ514">
        <v>0.308</v>
      </c>
      <c r="AK514">
        <v>0.80925814149030528</v>
      </c>
      <c r="AL514">
        <v>1.8182033568548419</v>
      </c>
      <c r="AM514">
        <v>0.90927881066326433</v>
      </c>
      <c r="AN514">
        <v>2.0429251200616201</v>
      </c>
      <c r="AO514">
        <v>8.9551865168539303E-4</v>
      </c>
      <c r="AP514">
        <v>2.012009438202247E-3</v>
      </c>
      <c r="AQ514">
        <v>0.13341858489683281</v>
      </c>
    </row>
    <row r="515" spans="1:43" x14ac:dyDescent="0.35">
      <c r="A515">
        <v>514</v>
      </c>
      <c r="B515">
        <v>34</v>
      </c>
      <c r="C515" t="s">
        <v>9</v>
      </c>
      <c r="D515" s="3">
        <v>25.307821000000001</v>
      </c>
      <c r="E515" s="1">
        <v>51.519773000000001</v>
      </c>
      <c r="F515">
        <v>0</v>
      </c>
      <c r="G515" t="s">
        <v>10</v>
      </c>
      <c r="H515">
        <v>0</v>
      </c>
      <c r="I515">
        <v>261.558159031701</v>
      </c>
      <c r="J515" s="80">
        <v>2015</v>
      </c>
      <c r="K515" t="s">
        <v>11</v>
      </c>
      <c r="M515">
        <v>1</v>
      </c>
      <c r="O515" t="s">
        <v>26</v>
      </c>
      <c r="P515">
        <v>89</v>
      </c>
      <c r="Q515" t="s">
        <v>13</v>
      </c>
      <c r="R515" t="s">
        <v>14</v>
      </c>
      <c r="S515" t="s">
        <v>14</v>
      </c>
      <c r="T515" s="79">
        <v>0</v>
      </c>
      <c r="U515" s="79">
        <v>2</v>
      </c>
      <c r="V515" s="79">
        <v>1</v>
      </c>
      <c r="W515" s="79">
        <v>2</v>
      </c>
      <c r="X515">
        <v>1.6079212810000001</v>
      </c>
      <c r="Y515" t="s">
        <v>784</v>
      </c>
      <c r="Z515" t="s">
        <v>631</v>
      </c>
      <c r="AA515">
        <v>3</v>
      </c>
      <c r="AB515">
        <v>123.819</v>
      </c>
      <c r="AC515">
        <v>46.534999999999997</v>
      </c>
      <c r="AE515" t="s">
        <v>521</v>
      </c>
      <c r="AF515">
        <v>3.8502817725938163</v>
      </c>
      <c r="AG515">
        <v>0.38700000000000001</v>
      </c>
      <c r="AH515">
        <v>1.490059045993807</v>
      </c>
      <c r="AI515">
        <v>2.3602227266000093</v>
      </c>
      <c r="AJ515">
        <v>0.38700000000000001</v>
      </c>
      <c r="AK515">
        <v>1.490059045993807</v>
      </c>
      <c r="AL515">
        <v>2.3602227266000093</v>
      </c>
      <c r="AM515">
        <v>1.6742236471840528</v>
      </c>
      <c r="AN515">
        <v>2.6519356478651788</v>
      </c>
      <c r="AO515">
        <v>2.6920198314606741E-3</v>
      </c>
      <c r="AP515">
        <v>4.2641037640449436E-3</v>
      </c>
      <c r="AQ515">
        <v>0.13341858489683281</v>
      </c>
    </row>
    <row r="516" spans="1:43" x14ac:dyDescent="0.35">
      <c r="A516">
        <v>515</v>
      </c>
      <c r="B516">
        <v>34</v>
      </c>
      <c r="C516" t="s">
        <v>9</v>
      </c>
      <c r="D516" s="3">
        <v>25.377338000000002</v>
      </c>
      <c r="E516" s="1">
        <v>51.541815</v>
      </c>
      <c r="F516">
        <v>0</v>
      </c>
      <c r="G516" t="s">
        <v>10</v>
      </c>
      <c r="H516">
        <v>0</v>
      </c>
      <c r="I516">
        <v>277.81899840628301</v>
      </c>
      <c r="J516" s="80">
        <v>2015</v>
      </c>
      <c r="K516" t="s">
        <v>11</v>
      </c>
      <c r="M516">
        <v>1</v>
      </c>
      <c r="O516" t="s">
        <v>26</v>
      </c>
      <c r="P516">
        <v>89</v>
      </c>
      <c r="Q516" t="s">
        <v>13</v>
      </c>
      <c r="R516" t="s">
        <v>14</v>
      </c>
      <c r="S516" t="s">
        <v>14</v>
      </c>
      <c r="T516" s="79">
        <v>0</v>
      </c>
      <c r="U516" s="79">
        <v>2</v>
      </c>
      <c r="V516" s="79">
        <v>1</v>
      </c>
      <c r="W516" s="79">
        <v>2</v>
      </c>
      <c r="X516">
        <v>1.6079212810000001</v>
      </c>
      <c r="Y516" t="s">
        <v>784</v>
      </c>
      <c r="Z516" t="s">
        <v>631</v>
      </c>
      <c r="AA516">
        <v>3</v>
      </c>
      <c r="AB516">
        <v>123.80200000000001</v>
      </c>
      <c r="AC516">
        <v>53.122</v>
      </c>
      <c r="AE516" t="s">
        <v>521</v>
      </c>
      <c r="AF516">
        <v>3.8497531397496316</v>
      </c>
      <c r="AG516">
        <v>0.51600000000000001</v>
      </c>
      <c r="AH516">
        <v>1.9864726201108101</v>
      </c>
      <c r="AI516">
        <v>1.8632805196388216</v>
      </c>
      <c r="AJ516">
        <v>0.51600000000000001</v>
      </c>
      <c r="AK516">
        <v>1.9864726201108101</v>
      </c>
      <c r="AL516">
        <v>1.8632805196388216</v>
      </c>
      <c r="AM516">
        <v>2.2319917079896743</v>
      </c>
      <c r="AN516">
        <v>2.0935736175717099</v>
      </c>
      <c r="AO516">
        <v>3.5888669662921353E-3</v>
      </c>
      <c r="AP516">
        <v>3.3663015730337081E-3</v>
      </c>
      <c r="AQ516">
        <v>0.13341858489683281</v>
      </c>
    </row>
    <row r="517" spans="1:43" x14ac:dyDescent="0.35">
      <c r="A517">
        <v>516</v>
      </c>
      <c r="B517">
        <v>34</v>
      </c>
      <c r="C517" t="s">
        <v>9</v>
      </c>
      <c r="D517" s="3">
        <v>25.413919</v>
      </c>
      <c r="E517" s="1">
        <v>50.758625000000002</v>
      </c>
      <c r="F517">
        <v>0</v>
      </c>
      <c r="G517" t="s">
        <v>10</v>
      </c>
      <c r="H517">
        <v>0</v>
      </c>
      <c r="I517">
        <v>256.61283599358899</v>
      </c>
      <c r="J517" s="80">
        <v>2015</v>
      </c>
      <c r="K517" t="s">
        <v>11</v>
      </c>
      <c r="M517">
        <v>1</v>
      </c>
      <c r="O517" t="s">
        <v>26</v>
      </c>
      <c r="P517">
        <v>89</v>
      </c>
      <c r="Q517" t="s">
        <v>13</v>
      </c>
      <c r="R517" t="s">
        <v>14</v>
      </c>
      <c r="S517" t="s">
        <v>14</v>
      </c>
      <c r="T517" s="79">
        <v>0</v>
      </c>
      <c r="U517" s="79">
        <v>2</v>
      </c>
      <c r="V517" s="79">
        <v>1</v>
      </c>
      <c r="W517" s="79">
        <v>2</v>
      </c>
      <c r="X517">
        <v>0.98486695300000004</v>
      </c>
      <c r="Y517" t="s">
        <v>784</v>
      </c>
      <c r="Z517" t="s">
        <v>631</v>
      </c>
      <c r="AA517">
        <v>3</v>
      </c>
      <c r="AB517">
        <v>84.045000000000002</v>
      </c>
      <c r="AC517">
        <v>0</v>
      </c>
      <c r="AE517" t="s">
        <v>521</v>
      </c>
      <c r="AF517">
        <v>4.266819987410015</v>
      </c>
      <c r="AG517">
        <v>0.61899999999999999</v>
      </c>
      <c r="AH517">
        <v>2.6411615722067991</v>
      </c>
      <c r="AI517">
        <v>1.6256584152032159</v>
      </c>
      <c r="AJ517">
        <v>0.61899999999999999</v>
      </c>
      <c r="AK517">
        <v>2.6411615722067991</v>
      </c>
      <c r="AL517">
        <v>1.6256584152032159</v>
      </c>
      <c r="AM517">
        <v>2.9675972721424708</v>
      </c>
      <c r="AN517">
        <v>1.8265824889923774</v>
      </c>
      <c r="AO517">
        <v>2.9226884831460671E-3</v>
      </c>
      <c r="AP517">
        <v>1.7989407303370787E-3</v>
      </c>
      <c r="AQ517">
        <v>0.13341858489683281</v>
      </c>
    </row>
    <row r="518" spans="1:43" x14ac:dyDescent="0.35">
      <c r="A518">
        <v>517</v>
      </c>
      <c r="B518">
        <v>34</v>
      </c>
      <c r="C518" t="s">
        <v>9</v>
      </c>
      <c r="D518" s="3">
        <v>25.735236</v>
      </c>
      <c r="E518" s="1">
        <v>51.54936</v>
      </c>
      <c r="F518">
        <v>0</v>
      </c>
      <c r="G518" t="s">
        <v>10</v>
      </c>
      <c r="H518">
        <v>0</v>
      </c>
      <c r="I518">
        <v>354.73461357265398</v>
      </c>
      <c r="J518" s="80">
        <v>2015</v>
      </c>
      <c r="K518" t="s">
        <v>11</v>
      </c>
      <c r="M518">
        <v>1</v>
      </c>
      <c r="O518" t="s">
        <v>26</v>
      </c>
      <c r="P518">
        <v>89</v>
      </c>
      <c r="Q518" t="s">
        <v>13</v>
      </c>
      <c r="R518" t="s">
        <v>14</v>
      </c>
      <c r="S518" t="s">
        <v>14</v>
      </c>
      <c r="T518" s="79">
        <v>0</v>
      </c>
      <c r="U518" s="79">
        <v>2</v>
      </c>
      <c r="V518" s="79">
        <v>1</v>
      </c>
      <c r="W518" s="79">
        <v>2</v>
      </c>
      <c r="X518">
        <v>0.862723727</v>
      </c>
      <c r="Y518" t="s">
        <v>784</v>
      </c>
      <c r="Z518" t="s">
        <v>631</v>
      </c>
      <c r="AA518">
        <v>3</v>
      </c>
      <c r="AB518">
        <v>75.635000000000005</v>
      </c>
      <c r="AC518">
        <v>4.726</v>
      </c>
      <c r="AE518" t="s">
        <v>521</v>
      </c>
      <c r="AF518">
        <v>4.3835006290490028</v>
      </c>
      <c r="AG518">
        <v>0.26300000000000001</v>
      </c>
      <c r="AH518">
        <v>1.1528606654398879</v>
      </c>
      <c r="AI518">
        <v>3.2306399636091152</v>
      </c>
      <c r="AJ518">
        <v>0.26300000000000001</v>
      </c>
      <c r="AK518">
        <v>1.1528606654398879</v>
      </c>
      <c r="AL518">
        <v>3.2306399636091152</v>
      </c>
      <c r="AM518">
        <v>1.2953490622920087</v>
      </c>
      <c r="AN518">
        <v>3.6299325433810288</v>
      </c>
      <c r="AO518">
        <v>1.117528370786517E-3</v>
      </c>
      <c r="AP518">
        <v>3.1316289325842702E-3</v>
      </c>
      <c r="AQ518">
        <v>0.13341858489683281</v>
      </c>
    </row>
    <row r="519" spans="1:43" x14ac:dyDescent="0.35">
      <c r="A519">
        <v>518</v>
      </c>
      <c r="B519">
        <v>34</v>
      </c>
      <c r="C519" t="s">
        <v>9</v>
      </c>
      <c r="D519" s="3">
        <v>25.921430000000001</v>
      </c>
      <c r="E519" s="1">
        <v>51.564701999999997</v>
      </c>
      <c r="F519">
        <v>0</v>
      </c>
      <c r="G519" t="s">
        <v>10</v>
      </c>
      <c r="H519">
        <v>0</v>
      </c>
      <c r="I519">
        <v>483.11329474435502</v>
      </c>
      <c r="J519" s="80">
        <v>2015</v>
      </c>
      <c r="K519" t="s">
        <v>11</v>
      </c>
      <c r="M519">
        <v>1</v>
      </c>
      <c r="O519" t="s">
        <v>26</v>
      </c>
      <c r="P519">
        <v>89</v>
      </c>
      <c r="Q519" t="s">
        <v>13</v>
      </c>
      <c r="R519" t="s">
        <v>14</v>
      </c>
      <c r="S519" t="s">
        <v>14</v>
      </c>
      <c r="T519" s="79">
        <v>0</v>
      </c>
      <c r="U519" s="79">
        <v>2</v>
      </c>
      <c r="V519" s="79">
        <v>1</v>
      </c>
      <c r="W519" s="79">
        <v>2</v>
      </c>
      <c r="X519">
        <v>0.862723727</v>
      </c>
      <c r="Y519" t="s">
        <v>784</v>
      </c>
      <c r="Z519" t="s">
        <v>631</v>
      </c>
      <c r="AA519">
        <v>3</v>
      </c>
      <c r="AB519">
        <v>83.855000000000004</v>
      </c>
      <c r="AC519">
        <v>14.068</v>
      </c>
      <c r="AE519" t="s">
        <v>521</v>
      </c>
      <c r="AF519">
        <v>4.8598987935334721</v>
      </c>
      <c r="AG519">
        <v>0.47599999999999998</v>
      </c>
      <c r="AH519">
        <v>2.3133118257219327</v>
      </c>
      <c r="AI519">
        <v>2.5465869678115394</v>
      </c>
      <c r="AJ519">
        <v>0.47599999999999998</v>
      </c>
      <c r="AK519">
        <v>2.3133118257219327</v>
      </c>
      <c r="AL519">
        <v>2.5465869678115394</v>
      </c>
      <c r="AM519">
        <v>2.5992267704740817</v>
      </c>
      <c r="AN519">
        <v>2.8613336716983588</v>
      </c>
      <c r="AO519">
        <v>2.2424146067415735E-3</v>
      </c>
      <c r="AP519">
        <v>2.4685404494382028E-3</v>
      </c>
      <c r="AQ519">
        <v>0.13341858489683281</v>
      </c>
    </row>
    <row r="520" spans="1:43" x14ac:dyDescent="0.35">
      <c r="A520">
        <v>519</v>
      </c>
      <c r="B520">
        <v>34</v>
      </c>
      <c r="C520" t="s">
        <v>9</v>
      </c>
      <c r="D520" s="3">
        <v>26.150130999999998</v>
      </c>
      <c r="E520" s="1">
        <v>51.206733999999997</v>
      </c>
      <c r="F520">
        <v>0</v>
      </c>
      <c r="G520" t="s">
        <v>10</v>
      </c>
      <c r="H520">
        <v>0</v>
      </c>
      <c r="I520">
        <v>673.94477012038999</v>
      </c>
      <c r="J520" s="80">
        <v>2015</v>
      </c>
      <c r="K520" t="s">
        <v>11</v>
      </c>
      <c r="M520">
        <v>1</v>
      </c>
      <c r="O520" t="s">
        <v>26</v>
      </c>
      <c r="P520">
        <v>89</v>
      </c>
      <c r="Q520" t="s">
        <v>13</v>
      </c>
      <c r="R520" t="s">
        <v>14</v>
      </c>
      <c r="S520" t="s">
        <v>14</v>
      </c>
      <c r="T520" s="79">
        <v>0</v>
      </c>
      <c r="U520" s="79">
        <v>2</v>
      </c>
      <c r="V520" s="79">
        <v>1</v>
      </c>
      <c r="W520" s="79">
        <v>2</v>
      </c>
      <c r="X520">
        <v>0.92302978700000005</v>
      </c>
      <c r="Y520" t="s">
        <v>784</v>
      </c>
      <c r="Z520" t="s">
        <v>631</v>
      </c>
      <c r="AA520">
        <v>3</v>
      </c>
      <c r="AB520">
        <v>104.849</v>
      </c>
      <c r="AC520">
        <v>56.860999999999997</v>
      </c>
      <c r="AE520" t="s">
        <v>521</v>
      </c>
      <c r="AF520">
        <v>5.6796108574554589</v>
      </c>
      <c r="AG520">
        <v>0.5</v>
      </c>
      <c r="AH520">
        <v>2.8398054287277295</v>
      </c>
      <c r="AI520">
        <v>2.8398054287277295</v>
      </c>
      <c r="AJ520">
        <v>0.5</v>
      </c>
      <c r="AK520">
        <v>2.8398054287277295</v>
      </c>
      <c r="AL520">
        <v>2.8398054287277295</v>
      </c>
      <c r="AM520">
        <v>3.1907926165480105</v>
      </c>
      <c r="AN520">
        <v>3.1907926165480105</v>
      </c>
      <c r="AO520">
        <v>2.9451966292134832E-3</v>
      </c>
      <c r="AP520">
        <v>2.9451966292134832E-3</v>
      </c>
      <c r="AQ520">
        <v>0.13341858489683281</v>
      </c>
    </row>
    <row r="521" spans="1:43" x14ac:dyDescent="0.35">
      <c r="A521">
        <v>520</v>
      </c>
      <c r="B521">
        <v>35</v>
      </c>
      <c r="C521" t="s">
        <v>9</v>
      </c>
      <c r="D521" s="7">
        <v>32.11</v>
      </c>
      <c r="E521" s="8">
        <v>34.86</v>
      </c>
      <c r="F521">
        <v>0</v>
      </c>
      <c r="G521" t="s">
        <v>10</v>
      </c>
      <c r="H521">
        <v>0</v>
      </c>
      <c r="I521">
        <v>735.40948308210295</v>
      </c>
      <c r="J521" s="80">
        <v>2015</v>
      </c>
      <c r="K521" t="s">
        <v>11</v>
      </c>
      <c r="L521">
        <v>300</v>
      </c>
      <c r="M521">
        <v>36.542166029999997</v>
      </c>
      <c r="N521">
        <v>5</v>
      </c>
      <c r="O521" t="s">
        <v>12</v>
      </c>
      <c r="P521">
        <v>83</v>
      </c>
      <c r="Q521" t="s">
        <v>13</v>
      </c>
      <c r="R521" t="s">
        <v>14</v>
      </c>
      <c r="S521" t="s">
        <v>14</v>
      </c>
      <c r="T521" s="79">
        <v>0</v>
      </c>
      <c r="U521" s="79">
        <v>5</v>
      </c>
      <c r="V521" s="79">
        <v>2.5</v>
      </c>
      <c r="W521" s="79">
        <v>5</v>
      </c>
      <c r="X521">
        <v>2.3586866369999999</v>
      </c>
      <c r="Y521" t="s">
        <v>1103</v>
      </c>
      <c r="Z521" t="s">
        <v>622</v>
      </c>
      <c r="AA521">
        <v>5</v>
      </c>
      <c r="AB521">
        <v>168</v>
      </c>
      <c r="AC521">
        <v>16</v>
      </c>
      <c r="AD521" t="s">
        <v>525</v>
      </c>
      <c r="AE521" t="s">
        <v>532</v>
      </c>
      <c r="AF521">
        <v>168</v>
      </c>
      <c r="AG521">
        <v>0.98699999999999999</v>
      </c>
      <c r="AH521">
        <v>165.816</v>
      </c>
      <c r="AI521">
        <v>2.1839999999999975</v>
      </c>
      <c r="AJ521">
        <v>0.98699999999999999</v>
      </c>
      <c r="AK521">
        <v>165.816</v>
      </c>
      <c r="AL521">
        <v>2.1839999999999975</v>
      </c>
      <c r="AM521">
        <v>7300.3322920849141</v>
      </c>
      <c r="AN521">
        <v>96.154326035566157</v>
      </c>
      <c r="AO521">
        <v>17.219196223000267</v>
      </c>
      <c r="AP521">
        <v>0.22679792390983108</v>
      </c>
      <c r="AQ521">
        <v>0.13341858489683281</v>
      </c>
    </row>
    <row r="522" spans="1:43" x14ac:dyDescent="0.35">
      <c r="A522">
        <v>521</v>
      </c>
      <c r="B522">
        <v>35</v>
      </c>
      <c r="C522" t="s">
        <v>20</v>
      </c>
      <c r="D522" s="7">
        <v>33.049999999999997</v>
      </c>
      <c r="E522" s="8">
        <v>-16.34</v>
      </c>
      <c r="F522">
        <v>0</v>
      </c>
      <c r="G522" t="s">
        <v>10</v>
      </c>
      <c r="H522">
        <v>0</v>
      </c>
      <c r="I522">
        <v>318.13551016610199</v>
      </c>
      <c r="J522" s="80">
        <v>2015</v>
      </c>
      <c r="K522" t="s">
        <v>11</v>
      </c>
      <c r="L522">
        <v>300</v>
      </c>
      <c r="M522">
        <v>36.542166029999997</v>
      </c>
      <c r="N522">
        <v>5</v>
      </c>
      <c r="O522" t="s">
        <v>12</v>
      </c>
      <c r="P522">
        <v>83</v>
      </c>
      <c r="Q522" t="s">
        <v>13</v>
      </c>
      <c r="R522" t="s">
        <v>14</v>
      </c>
      <c r="S522" t="s">
        <v>14</v>
      </c>
      <c r="T522" s="79">
        <v>0</v>
      </c>
      <c r="U522" s="79">
        <v>5</v>
      </c>
      <c r="V522" s="79">
        <v>2.5</v>
      </c>
      <c r="W522" s="79">
        <v>5</v>
      </c>
      <c r="X522">
        <v>1.1444976769999999</v>
      </c>
      <c r="Y522" t="s">
        <v>1113</v>
      </c>
      <c r="Z522" t="s">
        <v>622</v>
      </c>
      <c r="AA522">
        <v>5</v>
      </c>
      <c r="AB522">
        <v>92</v>
      </c>
      <c r="AC522">
        <v>15</v>
      </c>
      <c r="AD522" t="s">
        <v>525</v>
      </c>
      <c r="AE522" t="s">
        <v>532</v>
      </c>
      <c r="AF522">
        <v>92</v>
      </c>
      <c r="AG522">
        <v>0.98699999999999999</v>
      </c>
      <c r="AH522">
        <v>90.804000000000002</v>
      </c>
      <c r="AI522">
        <v>1.195999999999998</v>
      </c>
      <c r="AJ522">
        <v>0.98699999999999999</v>
      </c>
      <c r="AK522">
        <v>90.804000000000002</v>
      </c>
      <c r="AL522">
        <v>1.195999999999998</v>
      </c>
      <c r="AM522">
        <v>3997.8010170941202</v>
      </c>
      <c r="AN522">
        <v>52.655940448048099</v>
      </c>
      <c r="AO522">
        <v>4.5754739771724573</v>
      </c>
      <c r="AP522">
        <v>6.0264601523041382E-2</v>
      </c>
      <c r="AQ522">
        <v>0.13341858489683281</v>
      </c>
    </row>
    <row r="523" spans="1:43" x14ac:dyDescent="0.35">
      <c r="A523">
        <v>522</v>
      </c>
      <c r="B523">
        <v>35</v>
      </c>
      <c r="C523" t="s">
        <v>20</v>
      </c>
      <c r="D523" s="7">
        <v>36.76</v>
      </c>
      <c r="E523" s="16">
        <v>15.1</v>
      </c>
      <c r="F523">
        <v>0</v>
      </c>
      <c r="G523" t="s">
        <v>10</v>
      </c>
      <c r="H523">
        <v>0</v>
      </c>
      <c r="I523">
        <v>252.922156648373</v>
      </c>
      <c r="J523" s="80">
        <v>2015</v>
      </c>
      <c r="K523" t="s">
        <v>11</v>
      </c>
      <c r="L523">
        <v>300</v>
      </c>
      <c r="M523">
        <v>36.542166029999997</v>
      </c>
      <c r="N523">
        <v>5</v>
      </c>
      <c r="O523" t="s">
        <v>12</v>
      </c>
      <c r="P523">
        <v>83</v>
      </c>
      <c r="Q523" t="s">
        <v>13</v>
      </c>
      <c r="R523" t="s">
        <v>14</v>
      </c>
      <c r="S523" t="s">
        <v>14</v>
      </c>
      <c r="T523" s="79">
        <v>0</v>
      </c>
      <c r="U523" s="79">
        <v>5</v>
      </c>
      <c r="V523" s="79">
        <v>2.5</v>
      </c>
      <c r="W523" s="79">
        <v>5</v>
      </c>
      <c r="X523">
        <v>1.0353001390000001</v>
      </c>
      <c r="Y523" t="s">
        <v>1103</v>
      </c>
      <c r="Z523" t="s">
        <v>622</v>
      </c>
      <c r="AA523">
        <v>5</v>
      </c>
      <c r="AB523">
        <v>160</v>
      </c>
      <c r="AC523">
        <v>31</v>
      </c>
      <c r="AD523" t="s">
        <v>525</v>
      </c>
      <c r="AE523" t="s">
        <v>532</v>
      </c>
      <c r="AF523">
        <v>160</v>
      </c>
      <c r="AG523">
        <v>0.98699999999999999</v>
      </c>
      <c r="AH523">
        <v>157.91999999999999</v>
      </c>
      <c r="AI523">
        <v>2.0800000000000125</v>
      </c>
      <c r="AJ523">
        <v>0.98699999999999999</v>
      </c>
      <c r="AK523">
        <v>157.91999999999999</v>
      </c>
      <c r="AL523">
        <v>2.0800000000000125</v>
      </c>
      <c r="AM523">
        <v>6952.697421033251</v>
      </c>
      <c r="AN523">
        <v>91.575548605301762</v>
      </c>
      <c r="AO523">
        <v>7.1981286064206662</v>
      </c>
      <c r="AP523">
        <v>9.4808178200070176E-2</v>
      </c>
      <c r="AQ523">
        <v>0.13341858489683281</v>
      </c>
    </row>
    <row r="524" spans="1:43" x14ac:dyDescent="0.35">
      <c r="A524">
        <v>523</v>
      </c>
      <c r="B524">
        <v>35</v>
      </c>
      <c r="C524" t="s">
        <v>20</v>
      </c>
      <c r="D524" s="7">
        <v>38.840000000000003</v>
      </c>
      <c r="E524" s="8">
        <v>0.11</v>
      </c>
      <c r="F524">
        <v>0</v>
      </c>
      <c r="G524" t="s">
        <v>10</v>
      </c>
      <c r="H524">
        <v>0</v>
      </c>
      <c r="I524">
        <v>499.051394127317</v>
      </c>
      <c r="J524" s="80">
        <v>2015</v>
      </c>
      <c r="K524" t="s">
        <v>11</v>
      </c>
      <c r="L524">
        <v>300</v>
      </c>
      <c r="M524">
        <v>36.542166029999997</v>
      </c>
      <c r="N524">
        <v>5</v>
      </c>
      <c r="O524" t="s">
        <v>12</v>
      </c>
      <c r="P524">
        <v>83</v>
      </c>
      <c r="Q524" t="s">
        <v>13</v>
      </c>
      <c r="R524" t="s">
        <v>14</v>
      </c>
      <c r="S524" t="s">
        <v>14</v>
      </c>
      <c r="T524" s="79">
        <v>0</v>
      </c>
      <c r="U524" s="79">
        <v>5</v>
      </c>
      <c r="V524" s="79">
        <v>2.5</v>
      </c>
      <c r="W524" s="79">
        <v>5</v>
      </c>
      <c r="X524">
        <v>1.6702460939999999</v>
      </c>
      <c r="Y524" t="s">
        <v>1103</v>
      </c>
      <c r="Z524" t="s">
        <v>622</v>
      </c>
      <c r="AA524">
        <v>5</v>
      </c>
      <c r="AB524">
        <v>156</v>
      </c>
      <c r="AC524">
        <v>29</v>
      </c>
      <c r="AD524" t="s">
        <v>525</v>
      </c>
      <c r="AE524" t="s">
        <v>532</v>
      </c>
      <c r="AF524">
        <v>156</v>
      </c>
      <c r="AG524">
        <v>0.98699999999999999</v>
      </c>
      <c r="AH524">
        <v>153.97200000000001</v>
      </c>
      <c r="AI524">
        <v>2.0279999999999916</v>
      </c>
      <c r="AJ524">
        <v>0.98699999999999999</v>
      </c>
      <c r="AK524">
        <v>153.97200000000001</v>
      </c>
      <c r="AL524">
        <v>2.0279999999999916</v>
      </c>
      <c r="AM524">
        <v>6778.8799855074212</v>
      </c>
      <c r="AN524">
        <v>89.286159890168307</v>
      </c>
      <c r="AO524">
        <v>11.322397817488547</v>
      </c>
      <c r="AP524">
        <v>0.14912985980481308</v>
      </c>
      <c r="AQ524">
        <v>0.13341858489683281</v>
      </c>
    </row>
    <row r="525" spans="1:43" x14ac:dyDescent="0.35">
      <c r="A525">
        <v>524</v>
      </c>
      <c r="B525">
        <v>35</v>
      </c>
      <c r="C525" t="s">
        <v>20</v>
      </c>
      <c r="D525" s="7">
        <v>39.07</v>
      </c>
      <c r="E525" s="8">
        <v>26.89</v>
      </c>
      <c r="F525">
        <v>0</v>
      </c>
      <c r="G525" t="s">
        <v>10</v>
      </c>
      <c r="H525">
        <v>0</v>
      </c>
      <c r="I525">
        <v>230.35593091534099</v>
      </c>
      <c r="J525" s="80">
        <v>2015</v>
      </c>
      <c r="K525" t="s">
        <v>11</v>
      </c>
      <c r="L525">
        <v>300</v>
      </c>
      <c r="M525">
        <v>36.542166029999997</v>
      </c>
      <c r="N525">
        <v>5</v>
      </c>
      <c r="O525" t="s">
        <v>12</v>
      </c>
      <c r="P525">
        <v>83</v>
      </c>
      <c r="Q525" t="s">
        <v>13</v>
      </c>
      <c r="R525" t="s">
        <v>14</v>
      </c>
      <c r="S525" t="s">
        <v>14</v>
      </c>
      <c r="T525" s="79">
        <v>0</v>
      </c>
      <c r="U525" s="79">
        <v>5</v>
      </c>
      <c r="V525" s="79">
        <v>2.5</v>
      </c>
      <c r="W525" s="79">
        <v>5</v>
      </c>
      <c r="X525">
        <v>1.048712748</v>
      </c>
      <c r="Y525" t="s">
        <v>785</v>
      </c>
      <c r="Z525" t="s">
        <v>632</v>
      </c>
      <c r="AA525">
        <v>5</v>
      </c>
      <c r="AB525">
        <v>284</v>
      </c>
      <c r="AC525">
        <v>47</v>
      </c>
      <c r="AD525" t="s">
        <v>525</v>
      </c>
      <c r="AE525" t="s">
        <v>532</v>
      </c>
      <c r="AF525">
        <v>284</v>
      </c>
      <c r="AG525">
        <v>0.98699999999999999</v>
      </c>
      <c r="AH525">
        <v>280.30799999999999</v>
      </c>
      <c r="AI525">
        <v>3.6920000000000073</v>
      </c>
      <c r="AJ525">
        <v>0.98699999999999999</v>
      </c>
      <c r="AK525">
        <v>280.30799999999999</v>
      </c>
      <c r="AL525">
        <v>3.6920000000000073</v>
      </c>
      <c r="AM525">
        <v>12341.037922334022</v>
      </c>
      <c r="AN525">
        <v>162.54659877440994</v>
      </c>
      <c r="AO525">
        <v>12.942203792703124</v>
      </c>
      <c r="AP525">
        <v>0.17046469027876487</v>
      </c>
      <c r="AQ525">
        <v>0.13341858489683281</v>
      </c>
    </row>
    <row r="526" spans="1:43" x14ac:dyDescent="0.35">
      <c r="A526">
        <v>525</v>
      </c>
      <c r="B526">
        <v>35</v>
      </c>
      <c r="C526" t="s">
        <v>20</v>
      </c>
      <c r="D526" s="7">
        <v>39.44</v>
      </c>
      <c r="E526" s="8">
        <v>23.05</v>
      </c>
      <c r="F526">
        <v>0</v>
      </c>
      <c r="G526" t="s">
        <v>10</v>
      </c>
      <c r="H526">
        <v>0</v>
      </c>
      <c r="I526">
        <v>57.033499853304598</v>
      </c>
      <c r="J526" s="80">
        <v>2015</v>
      </c>
      <c r="K526" t="s">
        <v>11</v>
      </c>
      <c r="L526">
        <v>300</v>
      </c>
      <c r="M526">
        <v>36.542166029999997</v>
      </c>
      <c r="N526">
        <v>5</v>
      </c>
      <c r="O526" t="s">
        <v>12</v>
      </c>
      <c r="P526">
        <v>83</v>
      </c>
      <c r="Q526" t="s">
        <v>13</v>
      </c>
      <c r="R526" t="s">
        <v>14</v>
      </c>
      <c r="S526" t="s">
        <v>14</v>
      </c>
      <c r="T526" s="79">
        <v>0</v>
      </c>
      <c r="U526" s="79">
        <v>5</v>
      </c>
      <c r="V526" s="79">
        <v>2.5</v>
      </c>
      <c r="W526" s="79">
        <v>5</v>
      </c>
      <c r="X526">
        <v>0.89401670899999997</v>
      </c>
      <c r="Y526" t="s">
        <v>785</v>
      </c>
      <c r="Z526" t="s">
        <v>632</v>
      </c>
      <c r="AA526">
        <v>5</v>
      </c>
      <c r="AB526">
        <v>232</v>
      </c>
      <c r="AC526">
        <v>93</v>
      </c>
      <c r="AD526" t="s">
        <v>525</v>
      </c>
      <c r="AE526" t="s">
        <v>532</v>
      </c>
      <c r="AF526">
        <v>232</v>
      </c>
      <c r="AG526">
        <v>0.98699999999999999</v>
      </c>
      <c r="AH526">
        <v>228.98400000000001</v>
      </c>
      <c r="AI526">
        <v>3.0159999999999911</v>
      </c>
      <c r="AJ526">
        <v>0.98699999999999999</v>
      </c>
      <c r="AK526">
        <v>228.98400000000001</v>
      </c>
      <c r="AL526">
        <v>3.0159999999999911</v>
      </c>
      <c r="AM526">
        <v>10081.411260498217</v>
      </c>
      <c r="AN526">
        <v>132.78454547768635</v>
      </c>
      <c r="AO526">
        <v>9.0129501171861559</v>
      </c>
      <c r="AP526">
        <v>0.11871160235402196</v>
      </c>
      <c r="AQ526">
        <v>0.13341858489683281</v>
      </c>
    </row>
    <row r="527" spans="1:43" x14ac:dyDescent="0.35">
      <c r="A527">
        <v>526</v>
      </c>
      <c r="B527">
        <v>35</v>
      </c>
      <c r="C527" t="s">
        <v>20</v>
      </c>
      <c r="D527" s="14">
        <v>41.176851999999997</v>
      </c>
      <c r="E527" s="15">
        <v>-8.6947580000000002</v>
      </c>
      <c r="F527">
        <v>0</v>
      </c>
      <c r="G527" t="s">
        <v>10</v>
      </c>
      <c r="H527">
        <v>0</v>
      </c>
      <c r="I527">
        <v>268.72275165080401</v>
      </c>
      <c r="J527" s="80">
        <v>2015</v>
      </c>
      <c r="K527" t="s">
        <v>11</v>
      </c>
      <c r="L527">
        <v>300</v>
      </c>
      <c r="M527">
        <v>36.542166029999997</v>
      </c>
      <c r="N527">
        <v>5</v>
      </c>
      <c r="O527" t="s">
        <v>12</v>
      </c>
      <c r="P527">
        <v>83</v>
      </c>
      <c r="Q527" t="s">
        <v>13</v>
      </c>
      <c r="R527" t="s">
        <v>14</v>
      </c>
      <c r="S527" t="s">
        <v>14</v>
      </c>
      <c r="T527" s="79">
        <v>0</v>
      </c>
      <c r="U527" s="79">
        <v>5</v>
      </c>
      <c r="V527" s="79">
        <v>2.5</v>
      </c>
      <c r="W527" s="79">
        <v>5</v>
      </c>
      <c r="X527">
        <v>1.2133108295000001</v>
      </c>
      <c r="Y527" t="s">
        <v>714</v>
      </c>
      <c r="Z527" t="s">
        <v>633</v>
      </c>
      <c r="AA527">
        <v>5</v>
      </c>
      <c r="AB527">
        <v>140</v>
      </c>
      <c r="AC527">
        <v>26</v>
      </c>
      <c r="AD527" t="s">
        <v>525</v>
      </c>
      <c r="AE527" t="s">
        <v>532</v>
      </c>
      <c r="AF527">
        <v>140</v>
      </c>
      <c r="AG527">
        <v>0.98699999999999999</v>
      </c>
      <c r="AH527">
        <v>138.18</v>
      </c>
      <c r="AI527">
        <v>1.8199999999999932</v>
      </c>
      <c r="AJ527">
        <v>0.98699999999999999</v>
      </c>
      <c r="AK527">
        <v>138.18</v>
      </c>
      <c r="AL527">
        <v>1.8199999999999932</v>
      </c>
      <c r="AM527">
        <v>6083.6102434040959</v>
      </c>
      <c r="AN527">
        <v>80.128605029638251</v>
      </c>
      <c r="AO527">
        <v>7.3813101907793213</v>
      </c>
      <c r="AP527">
        <v>9.7220904235188269E-2</v>
      </c>
      <c r="AQ527">
        <v>0.13341858489683281</v>
      </c>
    </row>
    <row r="528" spans="1:43" x14ac:dyDescent="0.35">
      <c r="A528">
        <v>527</v>
      </c>
      <c r="B528">
        <v>35</v>
      </c>
      <c r="C528" t="s">
        <v>20</v>
      </c>
      <c r="D528" s="7">
        <v>41.4</v>
      </c>
      <c r="E528" s="8">
        <v>2.21</v>
      </c>
      <c r="F528">
        <v>0</v>
      </c>
      <c r="G528" t="s">
        <v>10</v>
      </c>
      <c r="H528">
        <v>0</v>
      </c>
      <c r="I528">
        <v>508.43235945970599</v>
      </c>
      <c r="J528" s="80">
        <v>2015</v>
      </c>
      <c r="K528" t="s">
        <v>11</v>
      </c>
      <c r="L528">
        <v>300</v>
      </c>
      <c r="M528">
        <v>36.542166029999997</v>
      </c>
      <c r="N528">
        <v>5</v>
      </c>
      <c r="O528" t="s">
        <v>12</v>
      </c>
      <c r="P528">
        <v>83</v>
      </c>
      <c r="Q528" t="s">
        <v>13</v>
      </c>
      <c r="R528" t="s">
        <v>14</v>
      </c>
      <c r="S528" t="s">
        <v>14</v>
      </c>
      <c r="T528" s="79">
        <v>0</v>
      </c>
      <c r="U528" s="79">
        <v>5</v>
      </c>
      <c r="V528" s="79">
        <v>2.5</v>
      </c>
      <c r="W528" s="79">
        <v>5</v>
      </c>
      <c r="X528">
        <v>0.91019609899999998</v>
      </c>
      <c r="Y528" t="s">
        <v>1103</v>
      </c>
      <c r="Z528" t="s">
        <v>622</v>
      </c>
      <c r="AA528">
        <v>5</v>
      </c>
      <c r="AB528">
        <v>148</v>
      </c>
      <c r="AC528">
        <v>23</v>
      </c>
      <c r="AD528" t="s">
        <v>525</v>
      </c>
      <c r="AE528" t="s">
        <v>532</v>
      </c>
      <c r="AF528">
        <v>148</v>
      </c>
      <c r="AG528">
        <v>0.98699999999999999</v>
      </c>
      <c r="AH528">
        <v>146.07599999999999</v>
      </c>
      <c r="AI528">
        <v>1.9240000000000066</v>
      </c>
      <c r="AJ528">
        <v>0.98699999999999999</v>
      </c>
      <c r="AK528">
        <v>146.07599999999999</v>
      </c>
      <c r="AL528">
        <v>1.9240000000000066</v>
      </c>
      <c r="AM528">
        <v>6431.2451144557572</v>
      </c>
      <c r="AN528">
        <v>84.707382459903897</v>
      </c>
      <c r="AO528">
        <v>5.8536942148904387</v>
      </c>
      <c r="AP528">
        <v>7.7100329071505547E-2</v>
      </c>
      <c r="AQ528">
        <v>0.13341858489683281</v>
      </c>
    </row>
    <row r="529" spans="1:43" x14ac:dyDescent="0.35">
      <c r="A529">
        <v>528</v>
      </c>
      <c r="B529">
        <v>35</v>
      </c>
      <c r="C529" t="s">
        <v>20</v>
      </c>
      <c r="D529" s="7">
        <v>42.92</v>
      </c>
      <c r="E529" s="8">
        <v>17.62</v>
      </c>
      <c r="F529">
        <v>0</v>
      </c>
      <c r="G529" t="s">
        <v>10</v>
      </c>
      <c r="H529">
        <v>0</v>
      </c>
      <c r="I529">
        <v>43.630779578452398</v>
      </c>
      <c r="J529" s="80">
        <v>2016</v>
      </c>
      <c r="K529" t="s">
        <v>11</v>
      </c>
      <c r="L529">
        <v>300</v>
      </c>
      <c r="M529">
        <v>36.542166029999997</v>
      </c>
      <c r="N529">
        <v>5</v>
      </c>
      <c r="O529" t="s">
        <v>12</v>
      </c>
      <c r="P529">
        <v>83</v>
      </c>
      <c r="Q529" t="s">
        <v>13</v>
      </c>
      <c r="R529" t="s">
        <v>14</v>
      </c>
      <c r="S529" t="s">
        <v>14</v>
      </c>
      <c r="T529" s="79">
        <v>0</v>
      </c>
      <c r="U529" s="79">
        <v>5</v>
      </c>
      <c r="V529" s="79">
        <v>2.5</v>
      </c>
      <c r="W529" s="79">
        <v>5</v>
      </c>
      <c r="X529">
        <v>0.73995054100000002</v>
      </c>
      <c r="Y529" t="s">
        <v>757</v>
      </c>
      <c r="Z529" t="s">
        <v>620</v>
      </c>
      <c r="AA529">
        <v>5</v>
      </c>
      <c r="AB529">
        <v>76</v>
      </c>
      <c r="AC529">
        <v>13</v>
      </c>
      <c r="AD529" t="s">
        <v>525</v>
      </c>
      <c r="AE529" t="s">
        <v>532</v>
      </c>
      <c r="AF529">
        <v>76</v>
      </c>
      <c r="AG529">
        <v>0.98699999999999999</v>
      </c>
      <c r="AH529">
        <v>75.012</v>
      </c>
      <c r="AI529">
        <v>0.98799999999999955</v>
      </c>
      <c r="AJ529">
        <v>0.98699999999999999</v>
      </c>
      <c r="AK529">
        <v>75.012</v>
      </c>
      <c r="AL529">
        <v>0.98799999999999955</v>
      </c>
      <c r="AM529">
        <v>3302.5312749907948</v>
      </c>
      <c r="AN529">
        <v>43.498385587518051</v>
      </c>
      <c r="AO529">
        <v>2.4437098035988583</v>
      </c>
      <c r="AP529">
        <v>3.2186653948110586E-2</v>
      </c>
      <c r="AQ529">
        <v>0.13341858489683281</v>
      </c>
    </row>
    <row r="530" spans="1:43" x14ac:dyDescent="0.35">
      <c r="A530">
        <v>529</v>
      </c>
      <c r="B530">
        <v>35</v>
      </c>
      <c r="C530" t="s">
        <v>20</v>
      </c>
      <c r="D530" s="7">
        <v>43.21</v>
      </c>
      <c r="E530" s="8">
        <v>5.54</v>
      </c>
      <c r="F530">
        <v>0</v>
      </c>
      <c r="G530" t="s">
        <v>10</v>
      </c>
      <c r="H530">
        <v>0</v>
      </c>
      <c r="I530">
        <v>255.363926804183</v>
      </c>
      <c r="J530" s="80">
        <v>2015</v>
      </c>
      <c r="K530" t="s">
        <v>11</v>
      </c>
      <c r="L530">
        <v>300</v>
      </c>
      <c r="M530">
        <v>36.542166029999997</v>
      </c>
      <c r="N530">
        <v>5</v>
      </c>
      <c r="O530" t="s">
        <v>12</v>
      </c>
      <c r="P530">
        <v>83</v>
      </c>
      <c r="Q530" t="s">
        <v>13</v>
      </c>
      <c r="R530" t="s">
        <v>14</v>
      </c>
      <c r="S530" t="s">
        <v>14</v>
      </c>
      <c r="T530" s="79">
        <v>0</v>
      </c>
      <c r="U530" s="79">
        <v>5</v>
      </c>
      <c r="V530" s="79">
        <v>2.5</v>
      </c>
      <c r="W530" s="79">
        <v>5</v>
      </c>
      <c r="X530">
        <v>1.1539524080000001</v>
      </c>
      <c r="Y530" t="s">
        <v>1103</v>
      </c>
      <c r="Z530" t="s">
        <v>622</v>
      </c>
      <c r="AA530">
        <v>5</v>
      </c>
      <c r="AB530">
        <v>124</v>
      </c>
      <c r="AC530">
        <v>36</v>
      </c>
      <c r="AD530" t="s">
        <v>525</v>
      </c>
      <c r="AE530" t="s">
        <v>532</v>
      </c>
      <c r="AF530">
        <v>124</v>
      </c>
      <c r="AG530">
        <v>0.98699999999999999</v>
      </c>
      <c r="AH530">
        <v>122.38800000000001</v>
      </c>
      <c r="AI530">
        <v>1.6119999999999948</v>
      </c>
      <c r="AJ530">
        <v>0.98699999999999999</v>
      </c>
      <c r="AK530">
        <v>122.38800000000001</v>
      </c>
      <c r="AL530">
        <v>1.6119999999999948</v>
      </c>
      <c r="AM530">
        <v>5388.3405013007714</v>
      </c>
      <c r="AN530">
        <v>70.971050169108196</v>
      </c>
      <c r="AO530">
        <v>6.2178884965999526</v>
      </c>
      <c r="AP530">
        <v>8.1897214240931215E-2</v>
      </c>
      <c r="AQ530">
        <v>0.13341858489683281</v>
      </c>
    </row>
    <row r="531" spans="1:43" x14ac:dyDescent="0.35">
      <c r="A531">
        <v>530</v>
      </c>
      <c r="B531">
        <v>35</v>
      </c>
      <c r="C531" t="s">
        <v>20</v>
      </c>
      <c r="D531" s="7">
        <v>44.17</v>
      </c>
      <c r="E531" s="8">
        <v>12.44</v>
      </c>
      <c r="F531">
        <v>0</v>
      </c>
      <c r="G531" t="s">
        <v>10</v>
      </c>
      <c r="H531">
        <v>0</v>
      </c>
      <c r="I531">
        <v>144.010562434798</v>
      </c>
      <c r="J531" s="80">
        <v>2017</v>
      </c>
      <c r="K531" t="s">
        <v>11</v>
      </c>
      <c r="L531">
        <v>300</v>
      </c>
      <c r="M531">
        <v>36.542166029999997</v>
      </c>
      <c r="N531">
        <v>5</v>
      </c>
      <c r="O531" t="s">
        <v>12</v>
      </c>
      <c r="P531">
        <v>83</v>
      </c>
      <c r="Q531" t="s">
        <v>13</v>
      </c>
      <c r="R531" t="s">
        <v>14</v>
      </c>
      <c r="S531" t="s">
        <v>14</v>
      </c>
      <c r="T531" s="79">
        <v>0</v>
      </c>
      <c r="U531" s="79">
        <v>5</v>
      </c>
      <c r="V531" s="79">
        <v>2.5</v>
      </c>
      <c r="W531" s="79">
        <v>5</v>
      </c>
      <c r="X531">
        <v>0.91868156199999995</v>
      </c>
      <c r="Y531" t="s">
        <v>1100</v>
      </c>
      <c r="Z531" t="s">
        <v>622</v>
      </c>
      <c r="AA531">
        <v>5</v>
      </c>
      <c r="AB531">
        <v>84</v>
      </c>
      <c r="AC531">
        <v>12</v>
      </c>
      <c r="AD531" t="s">
        <v>525</v>
      </c>
      <c r="AE531" t="s">
        <v>532</v>
      </c>
      <c r="AF531">
        <v>84</v>
      </c>
      <c r="AG531">
        <v>0.98699999999999999</v>
      </c>
      <c r="AH531">
        <v>82.908000000000001</v>
      </c>
      <c r="AI531">
        <v>1.0919999999999987</v>
      </c>
      <c r="AJ531">
        <v>0.98699999999999999</v>
      </c>
      <c r="AK531">
        <v>82.908000000000001</v>
      </c>
      <c r="AL531">
        <v>1.0919999999999987</v>
      </c>
      <c r="AM531">
        <v>3650.1661460424571</v>
      </c>
      <c r="AN531">
        <v>48.077163017783079</v>
      </c>
      <c r="AO531">
        <v>3.3533403366058048</v>
      </c>
      <c r="AP531">
        <v>4.4167603217705589E-2</v>
      </c>
      <c r="AQ531">
        <v>0.13341858489683281</v>
      </c>
    </row>
    <row r="532" spans="1:43" x14ac:dyDescent="0.35">
      <c r="A532">
        <v>531</v>
      </c>
      <c r="B532">
        <v>35</v>
      </c>
      <c r="C532" t="s">
        <v>20</v>
      </c>
      <c r="D532" s="7">
        <v>44.38</v>
      </c>
      <c r="E532" s="8">
        <v>12.32</v>
      </c>
      <c r="F532">
        <v>0</v>
      </c>
      <c r="G532" t="s">
        <v>10</v>
      </c>
      <c r="H532">
        <v>0</v>
      </c>
      <c r="I532">
        <v>175.02347814037199</v>
      </c>
      <c r="J532" s="80">
        <v>2015</v>
      </c>
      <c r="K532" t="s">
        <v>11</v>
      </c>
      <c r="L532">
        <v>300</v>
      </c>
      <c r="M532">
        <v>36.542166029999997</v>
      </c>
      <c r="N532">
        <v>5</v>
      </c>
      <c r="O532" t="s">
        <v>12</v>
      </c>
      <c r="P532">
        <v>83</v>
      </c>
      <c r="Q532" t="s">
        <v>13</v>
      </c>
      <c r="R532" t="s">
        <v>14</v>
      </c>
      <c r="S532" t="s">
        <v>14</v>
      </c>
      <c r="T532" s="79">
        <v>0</v>
      </c>
      <c r="U532" s="79">
        <v>5</v>
      </c>
      <c r="V532" s="79">
        <v>2.5</v>
      </c>
      <c r="W532" s="79">
        <v>5</v>
      </c>
      <c r="X532">
        <v>0.91868156199999995</v>
      </c>
      <c r="Y532" t="s">
        <v>1100</v>
      </c>
      <c r="Z532" t="s">
        <v>622</v>
      </c>
      <c r="AA532">
        <v>5</v>
      </c>
      <c r="AB532">
        <v>1512</v>
      </c>
      <c r="AC532">
        <v>187</v>
      </c>
      <c r="AD532" t="s">
        <v>525</v>
      </c>
      <c r="AE532" t="s">
        <v>532</v>
      </c>
      <c r="AF532">
        <v>1512</v>
      </c>
      <c r="AG532">
        <v>0.98699999999999999</v>
      </c>
      <c r="AH532">
        <v>1492.3440000000001</v>
      </c>
      <c r="AI532">
        <v>19.655999999999949</v>
      </c>
      <c r="AJ532">
        <v>0.98699999999999999</v>
      </c>
      <c r="AK532">
        <v>1492.3440000000001</v>
      </c>
      <c r="AL532">
        <v>19.655999999999949</v>
      </c>
      <c r="AM532">
        <v>65702.990628764252</v>
      </c>
      <c r="AN532">
        <v>865.38893432009411</v>
      </c>
      <c r="AO532">
        <v>60.360126058904505</v>
      </c>
      <c r="AP532">
        <v>0.79501685791869947</v>
      </c>
      <c r="AQ532">
        <v>0.13341858489683281</v>
      </c>
    </row>
    <row r="533" spans="1:43" x14ac:dyDescent="0.35">
      <c r="A533">
        <v>532</v>
      </c>
      <c r="B533">
        <v>35</v>
      </c>
      <c r="C533" t="s">
        <v>20</v>
      </c>
      <c r="D533" s="7">
        <v>50</v>
      </c>
      <c r="E533" s="8">
        <v>1.39</v>
      </c>
      <c r="F533">
        <v>0</v>
      </c>
      <c r="G533" t="s">
        <v>10</v>
      </c>
      <c r="H533">
        <v>0</v>
      </c>
      <c r="I533">
        <v>134.82984580460999</v>
      </c>
      <c r="J533" s="80">
        <v>2017</v>
      </c>
      <c r="K533" t="s">
        <v>11</v>
      </c>
      <c r="L533">
        <v>300</v>
      </c>
      <c r="M533">
        <v>36.542166029999997</v>
      </c>
      <c r="N533">
        <v>5</v>
      </c>
      <c r="O533" t="s">
        <v>12</v>
      </c>
      <c r="P533">
        <v>83</v>
      </c>
      <c r="Q533" t="s">
        <v>13</v>
      </c>
      <c r="R533" t="s">
        <v>14</v>
      </c>
      <c r="S533" t="s">
        <v>14</v>
      </c>
      <c r="T533" s="79">
        <v>0</v>
      </c>
      <c r="U533" s="79">
        <v>5</v>
      </c>
      <c r="V533" s="79">
        <v>2.5</v>
      </c>
      <c r="W533" s="79">
        <v>5</v>
      </c>
      <c r="X533">
        <v>1.241026956</v>
      </c>
      <c r="Y533" t="s">
        <v>1114</v>
      </c>
      <c r="Z533" t="s">
        <v>622</v>
      </c>
      <c r="AA533">
        <v>5</v>
      </c>
      <c r="AB533">
        <v>143</v>
      </c>
      <c r="AC533">
        <v>13</v>
      </c>
      <c r="AD533" t="s">
        <v>525</v>
      </c>
      <c r="AE533" t="s">
        <v>532</v>
      </c>
      <c r="AF533">
        <v>143</v>
      </c>
      <c r="AG533">
        <v>0.98699999999999999</v>
      </c>
      <c r="AH533">
        <v>141.14099999999999</v>
      </c>
      <c r="AI533">
        <v>1.8590000000000089</v>
      </c>
      <c r="AJ533">
        <v>0.98699999999999999</v>
      </c>
      <c r="AK533">
        <v>141.14099999999999</v>
      </c>
      <c r="AL533">
        <v>1.8590000000000089</v>
      </c>
      <c r="AM533">
        <v>6213.9733200484688</v>
      </c>
      <c r="AN533">
        <v>81.845646565988346</v>
      </c>
      <c r="AO533">
        <v>7.7117083940449653</v>
      </c>
      <c r="AP533">
        <v>0.10157265361964038</v>
      </c>
      <c r="AQ533">
        <v>0.13341858489683281</v>
      </c>
    </row>
    <row r="534" spans="1:43" x14ac:dyDescent="0.35">
      <c r="A534">
        <v>533</v>
      </c>
      <c r="B534">
        <v>35</v>
      </c>
      <c r="C534" t="s">
        <v>20</v>
      </c>
      <c r="D534" s="7">
        <v>50</v>
      </c>
      <c r="E534" s="8">
        <v>1.39</v>
      </c>
      <c r="F534">
        <v>0</v>
      </c>
      <c r="G534" t="s">
        <v>10</v>
      </c>
      <c r="H534">
        <v>0</v>
      </c>
      <c r="I534">
        <v>134.82984580460999</v>
      </c>
      <c r="J534" s="80">
        <v>2017</v>
      </c>
      <c r="K534" t="s">
        <v>11</v>
      </c>
      <c r="L534">
        <v>300</v>
      </c>
      <c r="M534">
        <v>36.542166029999997</v>
      </c>
      <c r="N534">
        <v>5</v>
      </c>
      <c r="O534" t="s">
        <v>12</v>
      </c>
      <c r="P534">
        <v>83</v>
      </c>
      <c r="Q534" t="s">
        <v>13</v>
      </c>
      <c r="R534" t="s">
        <v>14</v>
      </c>
      <c r="S534" t="s">
        <v>14</v>
      </c>
      <c r="T534" s="79">
        <v>0</v>
      </c>
      <c r="U534" s="79">
        <v>5</v>
      </c>
      <c r="V534" s="79">
        <v>2.5</v>
      </c>
      <c r="W534" s="79">
        <v>5</v>
      </c>
      <c r="X534">
        <v>1.241026956</v>
      </c>
      <c r="Y534" t="s">
        <v>1114</v>
      </c>
      <c r="Z534" t="s">
        <v>622</v>
      </c>
      <c r="AA534">
        <v>5</v>
      </c>
      <c r="AB534">
        <v>156</v>
      </c>
      <c r="AC534">
        <v>29</v>
      </c>
      <c r="AD534" t="s">
        <v>525</v>
      </c>
      <c r="AE534" t="s">
        <v>532</v>
      </c>
      <c r="AF534">
        <v>156</v>
      </c>
      <c r="AG534">
        <v>0.98699999999999999</v>
      </c>
      <c r="AH534">
        <v>153.97200000000001</v>
      </c>
      <c r="AI534">
        <v>2.0279999999999916</v>
      </c>
      <c r="AJ534">
        <v>0.98699999999999999</v>
      </c>
      <c r="AK534">
        <v>153.97200000000001</v>
      </c>
      <c r="AL534">
        <v>2.0279999999999916</v>
      </c>
      <c r="AM534">
        <v>6778.8799855074212</v>
      </c>
      <c r="AN534">
        <v>89.286159890168307</v>
      </c>
      <c r="AO534">
        <v>8.4127727935035992</v>
      </c>
      <c r="AP534">
        <v>0.11080653122142486</v>
      </c>
      <c r="AQ534">
        <v>0.13341858489683281</v>
      </c>
    </row>
    <row r="535" spans="1:43" x14ac:dyDescent="0.35">
      <c r="A535">
        <v>534</v>
      </c>
      <c r="B535">
        <v>35</v>
      </c>
      <c r="C535" t="s">
        <v>20</v>
      </c>
      <c r="D535" s="7">
        <v>53.54</v>
      </c>
      <c r="E535" s="8">
        <v>6.61</v>
      </c>
      <c r="F535">
        <v>0</v>
      </c>
      <c r="G535" t="s">
        <v>10</v>
      </c>
      <c r="H535">
        <v>0</v>
      </c>
      <c r="I535">
        <v>193.37986750751099</v>
      </c>
      <c r="J535" s="80">
        <v>2015</v>
      </c>
      <c r="K535" t="s">
        <v>11</v>
      </c>
      <c r="L535">
        <v>300</v>
      </c>
      <c r="M535">
        <v>36.542166029999997</v>
      </c>
      <c r="N535">
        <v>5</v>
      </c>
      <c r="O535" t="s">
        <v>12</v>
      </c>
      <c r="P535">
        <v>83</v>
      </c>
      <c r="Q535" t="s">
        <v>13</v>
      </c>
      <c r="R535" t="s">
        <v>14</v>
      </c>
      <c r="S535" t="s">
        <v>14</v>
      </c>
      <c r="T535" s="79">
        <v>0</v>
      </c>
      <c r="U535" s="79">
        <v>5</v>
      </c>
      <c r="V535" s="79">
        <v>2.5</v>
      </c>
      <c r="W535" s="79">
        <v>5</v>
      </c>
      <c r="X535">
        <v>1.6048618480000001</v>
      </c>
      <c r="Y535" t="s">
        <v>1104</v>
      </c>
      <c r="Z535" t="s">
        <v>622</v>
      </c>
      <c r="AA535">
        <v>5</v>
      </c>
      <c r="AB535">
        <v>124</v>
      </c>
      <c r="AC535">
        <v>27</v>
      </c>
      <c r="AD535" t="s">
        <v>525</v>
      </c>
      <c r="AE535" t="s">
        <v>532</v>
      </c>
      <c r="AF535">
        <v>124</v>
      </c>
      <c r="AG535">
        <v>0.98699999999999999</v>
      </c>
      <c r="AH535">
        <v>122.38800000000001</v>
      </c>
      <c r="AI535">
        <v>1.6119999999999948</v>
      </c>
      <c r="AJ535">
        <v>0.98699999999999999</v>
      </c>
      <c r="AK535">
        <v>122.38800000000001</v>
      </c>
      <c r="AL535">
        <v>1.6119999999999948</v>
      </c>
      <c r="AM535">
        <v>5388.3405013007714</v>
      </c>
      <c r="AN535">
        <v>70.971050169108196</v>
      </c>
      <c r="AO535">
        <v>8.6475420945708024</v>
      </c>
      <c r="AP535">
        <v>0.1138987307288957</v>
      </c>
      <c r="AQ535">
        <v>0.13341858489683281</v>
      </c>
    </row>
    <row r="536" spans="1:43" x14ac:dyDescent="0.35">
      <c r="A536">
        <v>535</v>
      </c>
      <c r="B536">
        <v>35</v>
      </c>
      <c r="C536" t="s">
        <v>20</v>
      </c>
      <c r="D536" s="7">
        <v>55.59</v>
      </c>
      <c r="E536" s="8">
        <v>11.15</v>
      </c>
      <c r="F536">
        <v>0</v>
      </c>
      <c r="G536" t="s">
        <v>10</v>
      </c>
      <c r="H536">
        <v>0</v>
      </c>
      <c r="I536">
        <v>122.611515438449</v>
      </c>
      <c r="J536" s="80">
        <v>2016</v>
      </c>
      <c r="K536" t="s">
        <v>11</v>
      </c>
      <c r="L536">
        <v>300</v>
      </c>
      <c r="M536">
        <v>36.542166029999997</v>
      </c>
      <c r="N536">
        <v>5</v>
      </c>
      <c r="O536" t="s">
        <v>12</v>
      </c>
      <c r="P536">
        <v>83</v>
      </c>
      <c r="Q536" t="s">
        <v>13</v>
      </c>
      <c r="R536" t="s">
        <v>14</v>
      </c>
      <c r="S536" t="s">
        <v>14</v>
      </c>
      <c r="T536" s="79">
        <v>0</v>
      </c>
      <c r="U536" s="79">
        <v>5</v>
      </c>
      <c r="V536" s="79">
        <v>2.5</v>
      </c>
      <c r="W536" s="79">
        <v>5</v>
      </c>
      <c r="X536">
        <v>1.0162606759999999</v>
      </c>
      <c r="Y536" t="s">
        <v>1104</v>
      </c>
      <c r="Z536" t="s">
        <v>622</v>
      </c>
      <c r="AA536">
        <v>5</v>
      </c>
      <c r="AB536">
        <v>128</v>
      </c>
      <c r="AC536">
        <v>31</v>
      </c>
      <c r="AD536" t="s">
        <v>525</v>
      </c>
      <c r="AE536" t="s">
        <v>532</v>
      </c>
      <c r="AF536">
        <v>128</v>
      </c>
      <c r="AG536">
        <v>0.98699999999999999</v>
      </c>
      <c r="AH536">
        <v>126.336</v>
      </c>
      <c r="AI536">
        <v>1.6640000000000015</v>
      </c>
      <c r="AJ536">
        <v>0.98699999999999999</v>
      </c>
      <c r="AK536">
        <v>126.336</v>
      </c>
      <c r="AL536">
        <v>1.6640000000000015</v>
      </c>
      <c r="AM536">
        <v>5562.1579368266021</v>
      </c>
      <c r="AN536">
        <v>73.260438884241026</v>
      </c>
      <c r="AO536">
        <v>5.6526023848981675</v>
      </c>
      <c r="AP536">
        <v>7.4451703144555459E-2</v>
      </c>
      <c r="AQ536">
        <v>0.13341858489683281</v>
      </c>
    </row>
    <row r="537" spans="1:43" x14ac:dyDescent="0.35">
      <c r="A537">
        <v>536</v>
      </c>
      <c r="B537">
        <v>35</v>
      </c>
      <c r="C537" t="s">
        <v>20</v>
      </c>
      <c r="D537" s="7">
        <v>55.61</v>
      </c>
      <c r="E537" s="8">
        <v>10.59</v>
      </c>
      <c r="F537">
        <v>0</v>
      </c>
      <c r="G537" t="s">
        <v>10</v>
      </c>
      <c r="H537">
        <v>0</v>
      </c>
      <c r="I537">
        <v>147.56907250575799</v>
      </c>
      <c r="J537" s="80">
        <v>2016</v>
      </c>
      <c r="K537" t="s">
        <v>11</v>
      </c>
      <c r="L537">
        <v>300</v>
      </c>
      <c r="M537">
        <v>36.542166029999997</v>
      </c>
      <c r="N537">
        <v>5</v>
      </c>
      <c r="O537" t="s">
        <v>12</v>
      </c>
      <c r="P537">
        <v>83</v>
      </c>
      <c r="Q537" t="s">
        <v>13</v>
      </c>
      <c r="R537" t="s">
        <v>14</v>
      </c>
      <c r="S537" t="s">
        <v>14</v>
      </c>
      <c r="T537" s="79">
        <v>0</v>
      </c>
      <c r="U537" s="79">
        <v>5</v>
      </c>
      <c r="V537" s="79">
        <v>2.5</v>
      </c>
      <c r="W537" s="79">
        <v>5</v>
      </c>
      <c r="X537">
        <v>1.258034651</v>
      </c>
      <c r="Y537" t="s">
        <v>758</v>
      </c>
      <c r="Z537" t="s">
        <v>620</v>
      </c>
      <c r="AA537">
        <v>5</v>
      </c>
      <c r="AB537">
        <v>164</v>
      </c>
      <c r="AC537">
        <v>21</v>
      </c>
      <c r="AD537" t="s">
        <v>525</v>
      </c>
      <c r="AE537" t="s">
        <v>532</v>
      </c>
      <c r="AF537">
        <v>164</v>
      </c>
      <c r="AG537">
        <v>0.98699999999999999</v>
      </c>
      <c r="AH537">
        <v>161.86799999999999</v>
      </c>
      <c r="AI537">
        <v>2.132000000000005</v>
      </c>
      <c r="AJ537">
        <v>0.98699999999999999</v>
      </c>
      <c r="AK537">
        <v>161.86799999999999</v>
      </c>
      <c r="AL537">
        <v>2.132000000000005</v>
      </c>
      <c r="AM537">
        <v>7126.5148565590835</v>
      </c>
      <c r="AN537">
        <v>93.864937320433953</v>
      </c>
      <c r="AO537">
        <v>8.9654026304176213</v>
      </c>
      <c r="AP537">
        <v>0.118085343663049</v>
      </c>
      <c r="AQ537">
        <v>0.13341858489683281</v>
      </c>
    </row>
    <row r="538" spans="1:43" x14ac:dyDescent="0.35">
      <c r="A538">
        <v>537</v>
      </c>
      <c r="B538">
        <v>35</v>
      </c>
      <c r="C538" t="s">
        <v>20</v>
      </c>
      <c r="D538" s="7">
        <v>55.69</v>
      </c>
      <c r="E538" s="8">
        <v>11.09</v>
      </c>
      <c r="F538">
        <v>0</v>
      </c>
      <c r="G538" t="s">
        <v>10</v>
      </c>
      <c r="H538">
        <v>0</v>
      </c>
      <c r="I538">
        <v>126.264895563674</v>
      </c>
      <c r="J538" s="80">
        <v>2016</v>
      </c>
      <c r="K538" t="s">
        <v>11</v>
      </c>
      <c r="L538">
        <v>300</v>
      </c>
      <c r="M538">
        <v>36.542166029999997</v>
      </c>
      <c r="N538">
        <v>5</v>
      </c>
      <c r="O538" t="s">
        <v>12</v>
      </c>
      <c r="P538">
        <v>83</v>
      </c>
      <c r="Q538" t="s">
        <v>13</v>
      </c>
      <c r="R538" t="s">
        <v>14</v>
      </c>
      <c r="S538" t="s">
        <v>14</v>
      </c>
      <c r="T538" s="79">
        <v>0</v>
      </c>
      <c r="U538" s="79">
        <v>5</v>
      </c>
      <c r="V538" s="79">
        <v>2.5</v>
      </c>
      <c r="W538" s="79">
        <v>5</v>
      </c>
      <c r="X538">
        <v>1.0162606759999999</v>
      </c>
      <c r="Y538" t="s">
        <v>1104</v>
      </c>
      <c r="Z538" t="s">
        <v>622</v>
      </c>
      <c r="AA538">
        <v>5</v>
      </c>
      <c r="AB538">
        <v>88</v>
      </c>
      <c r="AC538">
        <v>33</v>
      </c>
      <c r="AD538" t="s">
        <v>525</v>
      </c>
      <c r="AE538" t="s">
        <v>532</v>
      </c>
      <c r="AF538">
        <v>88</v>
      </c>
      <c r="AG538">
        <v>0.98699999999999999</v>
      </c>
      <c r="AH538">
        <v>86.855999999999995</v>
      </c>
      <c r="AI538">
        <v>1.1440000000000055</v>
      </c>
      <c r="AJ538">
        <v>0.98699999999999999</v>
      </c>
      <c r="AK538">
        <v>86.855999999999995</v>
      </c>
      <c r="AL538">
        <v>1.1440000000000055</v>
      </c>
      <c r="AM538">
        <v>3823.9835815682886</v>
      </c>
      <c r="AN538">
        <v>50.366551732915902</v>
      </c>
      <c r="AO538">
        <v>3.88616413961749</v>
      </c>
      <c r="AP538">
        <v>5.1185545911882083E-2</v>
      </c>
      <c r="AQ538">
        <v>0.13341858489683281</v>
      </c>
    </row>
    <row r="539" spans="1:43" x14ac:dyDescent="0.35">
      <c r="A539">
        <v>538</v>
      </c>
      <c r="B539">
        <v>35</v>
      </c>
      <c r="C539" t="s">
        <v>20</v>
      </c>
      <c r="D539" s="7">
        <v>55.7</v>
      </c>
      <c r="E539" s="8">
        <v>21.14</v>
      </c>
      <c r="F539">
        <v>0</v>
      </c>
      <c r="G539" t="s">
        <v>10</v>
      </c>
      <c r="H539">
        <v>0</v>
      </c>
      <c r="I539">
        <v>51.625530928555897</v>
      </c>
      <c r="J539" s="80">
        <v>2015</v>
      </c>
      <c r="K539" t="s">
        <v>11</v>
      </c>
      <c r="L539">
        <v>300</v>
      </c>
      <c r="M539">
        <v>36.542166029999997</v>
      </c>
      <c r="N539">
        <v>5</v>
      </c>
      <c r="O539" t="s">
        <v>12</v>
      </c>
      <c r="P539">
        <v>83</v>
      </c>
      <c r="Q539" t="s">
        <v>13</v>
      </c>
      <c r="R539" t="s">
        <v>14</v>
      </c>
      <c r="S539" t="s">
        <v>14</v>
      </c>
      <c r="T539" s="79">
        <v>0</v>
      </c>
      <c r="U539" s="79">
        <v>5</v>
      </c>
      <c r="V539" s="79">
        <v>2.5</v>
      </c>
      <c r="W539" s="79">
        <v>5</v>
      </c>
      <c r="X539">
        <v>0.54424737099999998</v>
      </c>
      <c r="Y539" t="s">
        <v>754</v>
      </c>
      <c r="Z539" t="s">
        <v>620</v>
      </c>
      <c r="AA539">
        <v>5</v>
      </c>
      <c r="AB539">
        <v>700</v>
      </c>
      <c r="AC539">
        <v>296</v>
      </c>
      <c r="AD539" t="s">
        <v>525</v>
      </c>
      <c r="AE539" t="s">
        <v>532</v>
      </c>
      <c r="AF539">
        <v>700</v>
      </c>
      <c r="AG539">
        <v>0.98699999999999999</v>
      </c>
      <c r="AH539">
        <v>690.9</v>
      </c>
      <c r="AI539">
        <v>9.1000000000000227</v>
      </c>
      <c r="AJ539">
        <v>0.98699999999999999</v>
      </c>
      <c r="AK539">
        <v>690.9</v>
      </c>
      <c r="AL539">
        <v>9.1000000000000227</v>
      </c>
      <c r="AM539">
        <v>30418.051217020478</v>
      </c>
      <c r="AN539">
        <v>400.64302514819371</v>
      </c>
      <c r="AO539">
        <v>16.554944405806747</v>
      </c>
      <c r="AP539">
        <v>0.2180489131463913</v>
      </c>
      <c r="AQ539">
        <v>0.13341858489683281</v>
      </c>
    </row>
    <row r="540" spans="1:43" x14ac:dyDescent="0.35">
      <c r="A540">
        <v>539</v>
      </c>
      <c r="B540">
        <v>35</v>
      </c>
      <c r="C540" t="s">
        <v>20</v>
      </c>
      <c r="D540" s="7">
        <v>59.64</v>
      </c>
      <c r="E540" s="8">
        <v>10.64</v>
      </c>
      <c r="F540">
        <v>0</v>
      </c>
      <c r="G540" t="s">
        <v>10</v>
      </c>
      <c r="H540">
        <v>0</v>
      </c>
      <c r="I540">
        <v>135.28563964827401</v>
      </c>
      <c r="J540" s="80">
        <v>2015</v>
      </c>
      <c r="K540" t="s">
        <v>11</v>
      </c>
      <c r="L540">
        <v>300</v>
      </c>
      <c r="M540">
        <v>36.542166029999997</v>
      </c>
      <c r="N540">
        <v>5</v>
      </c>
      <c r="O540" t="s">
        <v>12</v>
      </c>
      <c r="P540">
        <v>83</v>
      </c>
      <c r="Q540" t="s">
        <v>13</v>
      </c>
      <c r="R540" t="s">
        <v>14</v>
      </c>
      <c r="S540" t="s">
        <v>14</v>
      </c>
      <c r="T540" s="79">
        <v>0</v>
      </c>
      <c r="U540" s="79">
        <v>5</v>
      </c>
      <c r="V540" s="79">
        <v>2.5</v>
      </c>
      <c r="W540" s="79">
        <v>5</v>
      </c>
      <c r="X540">
        <v>0.57928063399999996</v>
      </c>
      <c r="Y540" t="s">
        <v>634</v>
      </c>
      <c r="Z540" t="s">
        <v>622</v>
      </c>
      <c r="AA540">
        <v>5</v>
      </c>
      <c r="AB540">
        <v>100</v>
      </c>
      <c r="AC540">
        <v>21</v>
      </c>
      <c r="AD540" t="s">
        <v>525</v>
      </c>
      <c r="AE540" t="s">
        <v>532</v>
      </c>
      <c r="AF540">
        <v>100</v>
      </c>
      <c r="AG540">
        <v>0.98699999999999999</v>
      </c>
      <c r="AH540">
        <v>98.7</v>
      </c>
      <c r="AI540">
        <v>1.2999999999999972</v>
      </c>
      <c r="AJ540">
        <v>0.98699999999999999</v>
      </c>
      <c r="AK540">
        <v>98.7</v>
      </c>
      <c r="AL540">
        <v>1.2999999999999972</v>
      </c>
      <c r="AM540">
        <v>4345.4358881457829</v>
      </c>
      <c r="AN540">
        <v>57.234717878313127</v>
      </c>
      <c r="AO540">
        <v>2.5172268562914422</v>
      </c>
      <c r="AP540">
        <v>3.3154963659360361E-2</v>
      </c>
      <c r="AQ540">
        <v>0.13341858489683281</v>
      </c>
    </row>
    <row r="541" spans="1:43" x14ac:dyDescent="0.35">
      <c r="A541">
        <v>540</v>
      </c>
      <c r="B541">
        <v>35</v>
      </c>
      <c r="C541" t="s">
        <v>20</v>
      </c>
      <c r="D541" s="7">
        <v>63.26</v>
      </c>
      <c r="E541" s="8">
        <v>-19</v>
      </c>
      <c r="F541">
        <v>0</v>
      </c>
      <c r="G541" t="s">
        <v>10</v>
      </c>
      <c r="H541">
        <v>0</v>
      </c>
      <c r="I541">
        <v>0.41702115583986799</v>
      </c>
      <c r="J541" s="80">
        <v>2015</v>
      </c>
      <c r="K541" t="s">
        <v>11</v>
      </c>
      <c r="L541">
        <v>300</v>
      </c>
      <c r="M541">
        <v>36.542166029999997</v>
      </c>
      <c r="N541">
        <v>5</v>
      </c>
      <c r="O541" t="s">
        <v>12</v>
      </c>
      <c r="P541">
        <v>83</v>
      </c>
      <c r="Q541" t="s">
        <v>13</v>
      </c>
      <c r="R541" t="s">
        <v>14</v>
      </c>
      <c r="S541" t="s">
        <v>14</v>
      </c>
      <c r="T541" s="79">
        <v>0</v>
      </c>
      <c r="U541" s="79">
        <v>5</v>
      </c>
      <c r="V541" s="79">
        <v>2.5</v>
      </c>
      <c r="W541" s="79">
        <v>5</v>
      </c>
      <c r="X541">
        <v>1.1353091019999999</v>
      </c>
      <c r="Y541" t="s">
        <v>1115</v>
      </c>
      <c r="Z541" t="s">
        <v>622</v>
      </c>
      <c r="AA541">
        <v>5</v>
      </c>
      <c r="AB541">
        <v>792</v>
      </c>
      <c r="AC541">
        <v>128</v>
      </c>
      <c r="AD541" t="s">
        <v>525</v>
      </c>
      <c r="AE541" t="s">
        <v>532</v>
      </c>
      <c r="AF541">
        <v>792</v>
      </c>
      <c r="AG541">
        <v>0.98699999999999999</v>
      </c>
      <c r="AH541">
        <v>781.70399999999995</v>
      </c>
      <c r="AI541">
        <v>10.296000000000049</v>
      </c>
      <c r="AJ541">
        <v>0.98699999999999999</v>
      </c>
      <c r="AK541">
        <v>781.70399999999995</v>
      </c>
      <c r="AL541">
        <v>10.296000000000049</v>
      </c>
      <c r="AM541">
        <v>34415.852234114602</v>
      </c>
      <c r="AN541">
        <v>453.29896559624308</v>
      </c>
      <c r="AO541">
        <v>39.072630294477342</v>
      </c>
      <c r="AP541">
        <v>0.5146344415685995</v>
      </c>
      <c r="AQ541">
        <v>0.13341858489683281</v>
      </c>
    </row>
    <row r="542" spans="1:43" x14ac:dyDescent="0.35">
      <c r="A542">
        <v>541</v>
      </c>
      <c r="B542">
        <v>35</v>
      </c>
      <c r="C542" t="s">
        <v>20</v>
      </c>
      <c r="D542" s="7">
        <v>63.29</v>
      </c>
      <c r="E542" s="8">
        <v>8.14</v>
      </c>
      <c r="F542">
        <v>0</v>
      </c>
      <c r="G542" t="s">
        <v>10</v>
      </c>
      <c r="H542">
        <v>0</v>
      </c>
      <c r="I542">
        <v>12.9428406894873</v>
      </c>
      <c r="J542" s="80">
        <v>2015</v>
      </c>
      <c r="K542" t="s">
        <v>11</v>
      </c>
      <c r="L542">
        <v>300</v>
      </c>
      <c r="M542">
        <v>36.542166029999997</v>
      </c>
      <c r="N542">
        <v>5</v>
      </c>
      <c r="O542" t="s">
        <v>12</v>
      </c>
      <c r="P542">
        <v>83</v>
      </c>
      <c r="Q542" t="s">
        <v>13</v>
      </c>
      <c r="R542" t="s">
        <v>14</v>
      </c>
      <c r="S542" t="s">
        <v>14</v>
      </c>
      <c r="T542" s="79">
        <v>0</v>
      </c>
      <c r="U542" s="79">
        <v>5</v>
      </c>
      <c r="V542" s="79">
        <v>2.5</v>
      </c>
      <c r="W542" s="79">
        <v>5</v>
      </c>
      <c r="X542">
        <v>1.0774796689999999</v>
      </c>
      <c r="Y542" t="s">
        <v>1116</v>
      </c>
      <c r="Z542" t="s">
        <v>622</v>
      </c>
      <c r="AA542">
        <v>5</v>
      </c>
      <c r="AB542">
        <v>92</v>
      </c>
      <c r="AC542">
        <v>21</v>
      </c>
      <c r="AD542" t="s">
        <v>525</v>
      </c>
      <c r="AE542" t="s">
        <v>532</v>
      </c>
      <c r="AF542">
        <v>92</v>
      </c>
      <c r="AG542">
        <v>0.98699999999999999</v>
      </c>
      <c r="AH542">
        <v>90.804000000000002</v>
      </c>
      <c r="AI542">
        <v>1.195999999999998</v>
      </c>
      <c r="AJ542">
        <v>0.98699999999999999</v>
      </c>
      <c r="AK542">
        <v>90.804000000000002</v>
      </c>
      <c r="AL542">
        <v>1.195999999999998</v>
      </c>
      <c r="AM542">
        <v>3997.8010170941202</v>
      </c>
      <c r="AN542">
        <v>52.655940448048099</v>
      </c>
      <c r="AO542">
        <v>4.307549316626436</v>
      </c>
      <c r="AP542">
        <v>5.6735705284846574E-2</v>
      </c>
      <c r="AQ542">
        <v>0.13341858489683281</v>
      </c>
    </row>
    <row r="543" spans="1:43" x14ac:dyDescent="0.35">
      <c r="A543">
        <v>542</v>
      </c>
      <c r="B543">
        <v>35</v>
      </c>
      <c r="C543" t="s">
        <v>20</v>
      </c>
      <c r="D543" s="7">
        <v>69.87</v>
      </c>
      <c r="E543" s="8">
        <v>18.54</v>
      </c>
      <c r="F543">
        <v>0</v>
      </c>
      <c r="G543" t="s">
        <v>10</v>
      </c>
      <c r="H543">
        <v>0</v>
      </c>
      <c r="I543">
        <v>13.5471794783739</v>
      </c>
      <c r="J543" s="80">
        <v>2015</v>
      </c>
      <c r="K543" t="s">
        <v>11</v>
      </c>
      <c r="L543">
        <v>300</v>
      </c>
      <c r="M543">
        <v>36.542166029999997</v>
      </c>
      <c r="N543">
        <v>5</v>
      </c>
      <c r="O543" t="s">
        <v>12</v>
      </c>
      <c r="P543">
        <v>83</v>
      </c>
      <c r="Q543" t="s">
        <v>13</v>
      </c>
      <c r="R543" t="s">
        <v>14</v>
      </c>
      <c r="S543" t="s">
        <v>14</v>
      </c>
      <c r="T543" s="79">
        <v>0</v>
      </c>
      <c r="U543" s="79">
        <v>5</v>
      </c>
      <c r="V543" s="79">
        <v>2.5</v>
      </c>
      <c r="W543" s="79">
        <v>5</v>
      </c>
      <c r="X543">
        <v>1.497011332</v>
      </c>
      <c r="Y543" t="s">
        <v>1117</v>
      </c>
      <c r="Z543" t="s">
        <v>622</v>
      </c>
      <c r="AA543">
        <v>5</v>
      </c>
      <c r="AB543">
        <v>72</v>
      </c>
      <c r="AC543">
        <v>24</v>
      </c>
      <c r="AD543" t="s">
        <v>525</v>
      </c>
      <c r="AE543" t="s">
        <v>532</v>
      </c>
      <c r="AF543">
        <v>72</v>
      </c>
      <c r="AG543">
        <v>0.98699999999999999</v>
      </c>
      <c r="AH543">
        <v>71.063999999999993</v>
      </c>
      <c r="AI543">
        <v>0.93600000000000705</v>
      </c>
      <c r="AJ543">
        <v>0.98699999999999999</v>
      </c>
      <c r="AK543">
        <v>71.063999999999993</v>
      </c>
      <c r="AL543">
        <v>0.93600000000000705</v>
      </c>
      <c r="AM543">
        <v>3128.7138394649633</v>
      </c>
      <c r="AN543">
        <v>41.208996872385853</v>
      </c>
      <c r="AO543">
        <v>4.6837200722642791</v>
      </c>
      <c r="AP543">
        <v>6.1690335298314185E-2</v>
      </c>
      <c r="AQ543">
        <v>0.13341858489683281</v>
      </c>
    </row>
    <row r="544" spans="1:43" x14ac:dyDescent="0.35">
      <c r="A544">
        <v>543</v>
      </c>
      <c r="B544">
        <v>36</v>
      </c>
      <c r="C544" t="s">
        <v>20</v>
      </c>
      <c r="D544" s="7">
        <v>44.627366000000002</v>
      </c>
      <c r="E544" s="8">
        <v>12.268141</v>
      </c>
      <c r="F544">
        <v>0</v>
      </c>
      <c r="G544" t="s">
        <v>10</v>
      </c>
      <c r="H544">
        <v>0</v>
      </c>
      <c r="I544">
        <v>257.92176923937598</v>
      </c>
      <c r="J544" s="80">
        <v>2015</v>
      </c>
      <c r="K544" t="s">
        <v>11</v>
      </c>
      <c r="L544">
        <v>800</v>
      </c>
      <c r="M544">
        <v>103.1499936</v>
      </c>
      <c r="N544">
        <v>25</v>
      </c>
      <c r="O544" t="s">
        <v>17</v>
      </c>
      <c r="P544">
        <v>100</v>
      </c>
      <c r="Q544" t="s">
        <v>13</v>
      </c>
      <c r="R544" t="s">
        <v>14</v>
      </c>
      <c r="S544" t="s">
        <v>16</v>
      </c>
      <c r="T544" s="79">
        <v>0</v>
      </c>
      <c r="U544" s="79">
        <v>5</v>
      </c>
      <c r="V544" s="79">
        <v>2.5</v>
      </c>
      <c r="W544" s="79">
        <v>5</v>
      </c>
      <c r="X544">
        <v>0.91868156199999995</v>
      </c>
      <c r="Y544" t="s">
        <v>1100</v>
      </c>
      <c r="Z544" t="s">
        <v>622</v>
      </c>
      <c r="AA544">
        <v>6</v>
      </c>
      <c r="AB544">
        <v>5.3850100000000003</v>
      </c>
      <c r="AC544">
        <v>2.9217500000000003</v>
      </c>
      <c r="AE544" t="s">
        <v>532</v>
      </c>
      <c r="AF544">
        <v>5.99</v>
      </c>
      <c r="AG544">
        <v>0.10299999999999999</v>
      </c>
      <c r="AH544">
        <v>0.61697000000000002</v>
      </c>
      <c r="AI544">
        <v>5.37303</v>
      </c>
      <c r="AJ544">
        <v>0.10299999999999999</v>
      </c>
      <c r="AK544">
        <v>0.61697000000000002</v>
      </c>
      <c r="AL544">
        <v>5.37303</v>
      </c>
      <c r="AM544">
        <v>63.640451551392005</v>
      </c>
      <c r="AN544">
        <v>554.22801011260799</v>
      </c>
      <c r="AO544">
        <v>5.8465309437618122E-2</v>
      </c>
      <c r="AP544">
        <v>0.50915905403440254</v>
      </c>
      <c r="AQ544">
        <v>0.13341858489683281</v>
      </c>
    </row>
    <row r="545" spans="1:43" x14ac:dyDescent="0.35">
      <c r="A545">
        <v>544</v>
      </c>
      <c r="B545">
        <v>36</v>
      </c>
      <c r="C545" t="s">
        <v>20</v>
      </c>
      <c r="D545" s="7">
        <v>44.794356000000001</v>
      </c>
      <c r="E545" s="8">
        <v>12.269076999999999</v>
      </c>
      <c r="F545">
        <v>0</v>
      </c>
      <c r="G545" t="s">
        <v>10</v>
      </c>
      <c r="H545">
        <v>0</v>
      </c>
      <c r="I545">
        <v>289.95324604238698</v>
      </c>
      <c r="J545" s="80">
        <v>2015</v>
      </c>
      <c r="K545" t="s">
        <v>11</v>
      </c>
      <c r="L545">
        <v>800</v>
      </c>
      <c r="M545">
        <v>103.1499936</v>
      </c>
      <c r="N545">
        <v>25</v>
      </c>
      <c r="O545" t="s">
        <v>17</v>
      </c>
      <c r="P545">
        <v>100</v>
      </c>
      <c r="Q545" t="s">
        <v>13</v>
      </c>
      <c r="R545" t="s">
        <v>14</v>
      </c>
      <c r="S545" t="s">
        <v>16</v>
      </c>
      <c r="T545" s="79">
        <v>0</v>
      </c>
      <c r="U545" s="79">
        <v>5</v>
      </c>
      <c r="V545" s="79">
        <v>2.5</v>
      </c>
      <c r="W545" s="79">
        <v>5</v>
      </c>
      <c r="X545">
        <v>0.91868156199999995</v>
      </c>
      <c r="Y545" t="s">
        <v>1100</v>
      </c>
      <c r="Z545" t="s">
        <v>622</v>
      </c>
      <c r="AA545">
        <v>6</v>
      </c>
      <c r="AB545">
        <v>19.418400000000002</v>
      </c>
      <c r="AC545">
        <v>11.507200000000001</v>
      </c>
      <c r="AE545" t="s">
        <v>532</v>
      </c>
      <c r="AF545">
        <v>21.6</v>
      </c>
      <c r="AG545">
        <v>0.10299999999999999</v>
      </c>
      <c r="AH545">
        <v>2.2248000000000001</v>
      </c>
      <c r="AI545">
        <v>19.3752</v>
      </c>
      <c r="AJ545">
        <v>0.10299999999999999</v>
      </c>
      <c r="AK545">
        <v>2.2248000000000001</v>
      </c>
      <c r="AL545">
        <v>19.3752</v>
      </c>
      <c r="AM545">
        <v>229.48810576128</v>
      </c>
      <c r="AN545">
        <v>1998.5517559987202</v>
      </c>
      <c r="AO545">
        <v>0.21082649146119389</v>
      </c>
      <c r="AP545">
        <v>1.8360326489387471</v>
      </c>
      <c r="AQ545">
        <v>0.13341858489683281</v>
      </c>
    </row>
    <row r="546" spans="1:43" x14ac:dyDescent="0.35">
      <c r="A546">
        <v>545</v>
      </c>
      <c r="B546">
        <v>37</v>
      </c>
      <c r="C546" t="s">
        <v>9</v>
      </c>
      <c r="D546" s="3">
        <v>27.155413899999999</v>
      </c>
      <c r="E546" s="1">
        <v>56.231441699999998</v>
      </c>
      <c r="F546">
        <v>0</v>
      </c>
      <c r="G546" t="s">
        <v>10</v>
      </c>
      <c r="H546">
        <v>0</v>
      </c>
      <c r="I546">
        <v>44.703781350908798</v>
      </c>
      <c r="J546" s="80">
        <v>2016</v>
      </c>
      <c r="K546" t="s">
        <v>11</v>
      </c>
      <c r="L546">
        <v>802</v>
      </c>
      <c r="M546">
        <v>103.4228451</v>
      </c>
      <c r="N546">
        <v>4.5999999999999996</v>
      </c>
      <c r="O546" t="s">
        <v>15</v>
      </c>
      <c r="P546">
        <v>91.3</v>
      </c>
      <c r="Q546" t="s">
        <v>13</v>
      </c>
      <c r="R546" t="s">
        <v>14</v>
      </c>
      <c r="S546" t="s">
        <v>14</v>
      </c>
      <c r="T546" s="79">
        <v>1</v>
      </c>
      <c r="U546" s="79">
        <v>2</v>
      </c>
      <c r="V546" s="79">
        <v>1.5</v>
      </c>
      <c r="W546" s="79">
        <v>1</v>
      </c>
      <c r="X546">
        <v>1.0985454240000001</v>
      </c>
      <c r="Y546" t="s">
        <v>784</v>
      </c>
      <c r="Z546" t="s">
        <v>631</v>
      </c>
      <c r="AA546">
        <v>3</v>
      </c>
      <c r="AB546">
        <v>103</v>
      </c>
      <c r="AC546">
        <v>12.6</v>
      </c>
      <c r="AD546" t="s">
        <v>519</v>
      </c>
      <c r="AE546" t="s">
        <v>532</v>
      </c>
      <c r="AF546">
        <v>103</v>
      </c>
      <c r="AG546">
        <v>1</v>
      </c>
      <c r="AH546">
        <v>103</v>
      </c>
      <c r="AI546">
        <v>0</v>
      </c>
      <c r="AJ546">
        <v>1</v>
      </c>
      <c r="AK546">
        <v>103</v>
      </c>
      <c r="AL546">
        <v>0</v>
      </c>
      <c r="AM546">
        <v>11667.637508543265</v>
      </c>
      <c r="AN546">
        <v>0</v>
      </c>
      <c r="AO546">
        <v>12.817429793900967</v>
      </c>
      <c r="AP546">
        <v>0</v>
      </c>
      <c r="AQ546">
        <v>0.13341858489683281</v>
      </c>
    </row>
    <row r="547" spans="1:43" x14ac:dyDescent="0.35">
      <c r="A547">
        <v>546</v>
      </c>
      <c r="B547">
        <v>37</v>
      </c>
      <c r="C547" t="s">
        <v>9</v>
      </c>
      <c r="D547" s="3">
        <v>27.0828278</v>
      </c>
      <c r="E547" s="1">
        <v>56.007580599999997</v>
      </c>
      <c r="F547">
        <v>0</v>
      </c>
      <c r="G547" t="s">
        <v>10</v>
      </c>
      <c r="H547">
        <v>0</v>
      </c>
      <c r="I547">
        <v>43.997446917596598</v>
      </c>
      <c r="J547" s="80">
        <v>2016</v>
      </c>
      <c r="K547" t="s">
        <v>11</v>
      </c>
      <c r="L547">
        <v>802</v>
      </c>
      <c r="M547">
        <v>103.4228451</v>
      </c>
      <c r="N547">
        <v>4.5999999999999996</v>
      </c>
      <c r="O547" t="s">
        <v>15</v>
      </c>
      <c r="P547">
        <v>91.3</v>
      </c>
      <c r="Q547" t="s">
        <v>13</v>
      </c>
      <c r="R547" t="s">
        <v>14</v>
      </c>
      <c r="S547" t="s">
        <v>14</v>
      </c>
      <c r="T547" s="79">
        <v>1</v>
      </c>
      <c r="U547" s="79">
        <v>2</v>
      </c>
      <c r="V547" s="79">
        <v>1.5</v>
      </c>
      <c r="W547" s="79">
        <v>1</v>
      </c>
      <c r="X547">
        <v>0.899965291</v>
      </c>
      <c r="Y547" t="s">
        <v>784</v>
      </c>
      <c r="Z547" t="s">
        <v>631</v>
      </c>
      <c r="AA547">
        <v>3</v>
      </c>
      <c r="AB547">
        <v>36</v>
      </c>
      <c r="AC547">
        <v>7.2</v>
      </c>
      <c r="AD547" t="s">
        <v>519</v>
      </c>
      <c r="AE547" t="s">
        <v>532</v>
      </c>
      <c r="AF547">
        <v>36</v>
      </c>
      <c r="AG547">
        <v>1</v>
      </c>
      <c r="AH547">
        <v>36</v>
      </c>
      <c r="AI547">
        <v>0</v>
      </c>
      <c r="AJ547">
        <v>1</v>
      </c>
      <c r="AK547">
        <v>36</v>
      </c>
      <c r="AL547">
        <v>0</v>
      </c>
      <c r="AM547">
        <v>4078.0092262869666</v>
      </c>
      <c r="AN547">
        <v>0</v>
      </c>
      <c r="AO547">
        <v>3.6700667600360348</v>
      </c>
      <c r="AP547">
        <v>0</v>
      </c>
      <c r="AQ547">
        <v>0.13341858489683281</v>
      </c>
    </row>
    <row r="548" spans="1:43" x14ac:dyDescent="0.35">
      <c r="A548">
        <v>547</v>
      </c>
      <c r="B548">
        <v>37</v>
      </c>
      <c r="C548" t="s">
        <v>9</v>
      </c>
      <c r="D548" s="3">
        <v>26.3298056</v>
      </c>
      <c r="E548" s="1">
        <v>57.107433299999997</v>
      </c>
      <c r="F548">
        <v>0</v>
      </c>
      <c r="G548" t="s">
        <v>49</v>
      </c>
      <c r="H548">
        <v>0</v>
      </c>
      <c r="I548">
        <v>21.5387757573431</v>
      </c>
      <c r="J548" s="80">
        <v>2016</v>
      </c>
      <c r="K548" t="s">
        <v>11</v>
      </c>
      <c r="L548">
        <v>802</v>
      </c>
      <c r="M548">
        <v>103.4228451</v>
      </c>
      <c r="N548">
        <v>4.5999999999999996</v>
      </c>
      <c r="O548" t="s">
        <v>15</v>
      </c>
      <c r="P548">
        <v>91.3</v>
      </c>
      <c r="Q548" t="s">
        <v>13</v>
      </c>
      <c r="R548" t="s">
        <v>14</v>
      </c>
      <c r="S548" t="s">
        <v>14</v>
      </c>
      <c r="T548" s="79">
        <v>1</v>
      </c>
      <c r="U548" s="79">
        <v>2</v>
      </c>
      <c r="V548" s="79">
        <v>1.5</v>
      </c>
      <c r="W548" s="79">
        <v>1</v>
      </c>
      <c r="X548">
        <v>1.2143333333333299</v>
      </c>
      <c r="Y548" t="s">
        <v>816</v>
      </c>
      <c r="Z548" t="s">
        <v>660</v>
      </c>
      <c r="AA548">
        <v>3</v>
      </c>
      <c r="AB548">
        <v>42.7</v>
      </c>
      <c r="AC548">
        <v>5.5</v>
      </c>
      <c r="AD548" t="s">
        <v>519</v>
      </c>
      <c r="AE548" t="s">
        <v>532</v>
      </c>
      <c r="AF548">
        <v>42.7</v>
      </c>
      <c r="AG548">
        <v>1</v>
      </c>
      <c r="AH548">
        <v>42.7</v>
      </c>
      <c r="AI548">
        <v>0</v>
      </c>
      <c r="AJ548">
        <v>1</v>
      </c>
      <c r="AK548">
        <v>42.7</v>
      </c>
      <c r="AL548">
        <v>0</v>
      </c>
      <c r="AM548">
        <v>4836.9720545125965</v>
      </c>
      <c r="AN548">
        <v>0</v>
      </c>
      <c r="AO548">
        <v>5.8736963981964463</v>
      </c>
      <c r="AP548">
        <v>0</v>
      </c>
      <c r="AQ548">
        <v>0.55269999999999997</v>
      </c>
    </row>
    <row r="549" spans="1:43" x14ac:dyDescent="0.35">
      <c r="A549">
        <v>548</v>
      </c>
      <c r="B549">
        <v>37</v>
      </c>
      <c r="C549" t="s">
        <v>9</v>
      </c>
      <c r="D549" s="3">
        <v>27.177630600000001</v>
      </c>
      <c r="E549" s="1">
        <v>56.3699333</v>
      </c>
      <c r="F549">
        <v>0</v>
      </c>
      <c r="G549" t="s">
        <v>49</v>
      </c>
      <c r="H549">
        <v>0</v>
      </c>
      <c r="I549">
        <v>45.105775316359903</v>
      </c>
      <c r="J549" s="80">
        <v>2016</v>
      </c>
      <c r="K549" t="s">
        <v>11</v>
      </c>
      <c r="L549">
        <v>802</v>
      </c>
      <c r="M549">
        <v>103.4228451</v>
      </c>
      <c r="N549">
        <v>4.5999999999999996</v>
      </c>
      <c r="O549" t="s">
        <v>15</v>
      </c>
      <c r="P549">
        <v>91.3</v>
      </c>
      <c r="Q549" t="s">
        <v>13</v>
      </c>
      <c r="R549" t="s">
        <v>14</v>
      </c>
      <c r="S549" t="s">
        <v>14</v>
      </c>
      <c r="T549" s="79">
        <v>1</v>
      </c>
      <c r="U549" s="79">
        <v>2</v>
      </c>
      <c r="V549" s="79">
        <v>1.5</v>
      </c>
      <c r="W549" s="79">
        <v>1</v>
      </c>
      <c r="X549">
        <v>1.2143333333333299</v>
      </c>
      <c r="Y549" t="s">
        <v>816</v>
      </c>
      <c r="Z549" t="s">
        <v>660</v>
      </c>
      <c r="AA549">
        <v>3</v>
      </c>
      <c r="AB549">
        <v>125</v>
      </c>
      <c r="AC549">
        <v>25</v>
      </c>
      <c r="AD549" t="s">
        <v>519</v>
      </c>
      <c r="AE549" t="s">
        <v>532</v>
      </c>
      <c r="AF549">
        <v>125</v>
      </c>
      <c r="AG549">
        <v>0.98</v>
      </c>
      <c r="AH549">
        <v>122.5</v>
      </c>
      <c r="AI549">
        <v>2.5</v>
      </c>
      <c r="AJ549">
        <v>0.98</v>
      </c>
      <c r="AK549">
        <v>122.5</v>
      </c>
      <c r="AL549">
        <v>2.5</v>
      </c>
      <c r="AM549">
        <v>13876.559172782037</v>
      </c>
      <c r="AN549">
        <v>283.19508515881705</v>
      </c>
      <c r="AO549">
        <v>16.850768355481609</v>
      </c>
      <c r="AP549">
        <v>0.34389323174452252</v>
      </c>
      <c r="AQ549">
        <v>0.55269999999999997</v>
      </c>
    </row>
    <row r="550" spans="1:43" x14ac:dyDescent="0.35">
      <c r="A550">
        <v>549</v>
      </c>
      <c r="B550">
        <v>38</v>
      </c>
      <c r="C550" t="s">
        <v>9</v>
      </c>
      <c r="D550" s="3">
        <v>5.4177860000000004</v>
      </c>
      <c r="E550" s="1">
        <v>73.354851999999994</v>
      </c>
      <c r="F550">
        <v>0</v>
      </c>
      <c r="G550" t="s">
        <v>10</v>
      </c>
      <c r="H550">
        <v>0</v>
      </c>
      <c r="I550">
        <v>738.05117594053502</v>
      </c>
      <c r="J550" s="80">
        <v>2015</v>
      </c>
      <c r="K550" t="s">
        <v>11</v>
      </c>
      <c r="L550">
        <v>1000</v>
      </c>
      <c r="M550">
        <v>130.61708849999999</v>
      </c>
      <c r="N550">
        <v>5</v>
      </c>
      <c r="O550" t="s">
        <v>12</v>
      </c>
      <c r="P550">
        <v>89</v>
      </c>
      <c r="Q550" t="s">
        <v>13</v>
      </c>
      <c r="R550" t="s">
        <v>14</v>
      </c>
      <c r="S550" t="s">
        <v>16</v>
      </c>
      <c r="T550" s="79">
        <v>0</v>
      </c>
      <c r="U550" s="79">
        <v>1</v>
      </c>
      <c r="V550" s="79">
        <v>0.5</v>
      </c>
      <c r="W550" s="79">
        <v>1</v>
      </c>
      <c r="X550">
        <v>0.99267945499999999</v>
      </c>
      <c r="Y550" t="s">
        <v>1111</v>
      </c>
      <c r="Z550" t="s">
        <v>622</v>
      </c>
      <c r="AA550">
        <v>42</v>
      </c>
      <c r="AB550">
        <v>35.799999999999997</v>
      </c>
      <c r="AC550">
        <v>42.5</v>
      </c>
      <c r="AD550" t="s">
        <v>519</v>
      </c>
      <c r="AE550" t="s">
        <v>521</v>
      </c>
      <c r="AF550">
        <v>3.6064008194870918</v>
      </c>
      <c r="AG550">
        <v>0.01</v>
      </c>
      <c r="AH550">
        <v>3.606400819487092E-2</v>
      </c>
      <c r="AI550">
        <v>3.5703368112922207</v>
      </c>
      <c r="AJ550">
        <v>0.01</v>
      </c>
      <c r="AK550">
        <v>3.606400819487092E-2</v>
      </c>
      <c r="AL550">
        <v>3.5703368112922207</v>
      </c>
      <c r="AM550">
        <v>5.2927817416339105</v>
      </c>
      <c r="AN550">
        <v>523.98539242175707</v>
      </c>
      <c r="AO550">
        <v>5.2540356947191006E-3</v>
      </c>
      <c r="AP550">
        <v>0.52014953377719098</v>
      </c>
      <c r="AQ550">
        <v>0.13341858489683281</v>
      </c>
    </row>
    <row r="551" spans="1:43" x14ac:dyDescent="0.35">
      <c r="A551">
        <v>550</v>
      </c>
      <c r="B551">
        <v>39</v>
      </c>
      <c r="C551" t="s">
        <v>20</v>
      </c>
      <c r="D551" s="3">
        <v>54.027529999999999</v>
      </c>
      <c r="E551" s="1">
        <v>14.355954000000001</v>
      </c>
      <c r="F551">
        <v>8.36</v>
      </c>
      <c r="G551" t="s">
        <v>614</v>
      </c>
      <c r="H551">
        <v>18</v>
      </c>
      <c r="I551">
        <v>109.260254064232</v>
      </c>
      <c r="J551" s="80">
        <v>2015</v>
      </c>
      <c r="K551" t="s">
        <v>40</v>
      </c>
      <c r="L551">
        <v>100</v>
      </c>
      <c r="M551">
        <v>11.428783320000001</v>
      </c>
      <c r="N551">
        <v>5</v>
      </c>
      <c r="O551" t="s">
        <v>12</v>
      </c>
      <c r="P551">
        <v>89</v>
      </c>
      <c r="Q551" t="s">
        <v>13</v>
      </c>
      <c r="R551" t="s">
        <v>14</v>
      </c>
      <c r="S551" t="s">
        <v>14</v>
      </c>
      <c r="T551" s="79">
        <v>0</v>
      </c>
      <c r="U551" s="79">
        <v>2.5</v>
      </c>
      <c r="V551" s="79">
        <v>1.25</v>
      </c>
      <c r="W551" s="79">
        <v>2.5</v>
      </c>
      <c r="X551">
        <v>0.31601586300000001</v>
      </c>
      <c r="Y551" t="s">
        <v>635</v>
      </c>
      <c r="Z551" t="s">
        <v>622</v>
      </c>
      <c r="AA551">
        <v>1</v>
      </c>
      <c r="AB551">
        <v>20</v>
      </c>
      <c r="AE551" t="s">
        <v>532</v>
      </c>
      <c r="AF551">
        <v>20</v>
      </c>
      <c r="AG551">
        <v>0.73</v>
      </c>
      <c r="AH551">
        <v>14.6</v>
      </c>
      <c r="AI551">
        <v>5.4</v>
      </c>
      <c r="AJ551">
        <v>0.73</v>
      </c>
      <c r="AK551">
        <v>14.6</v>
      </c>
      <c r="AL551">
        <v>5.4</v>
      </c>
      <c r="AM551">
        <v>187.48341176629214</v>
      </c>
      <c r="AN551">
        <v>69.34317969438203</v>
      </c>
      <c r="AO551">
        <v>5.9247732167509164E-2</v>
      </c>
      <c r="AP551">
        <v>2.1913544774284213E-2</v>
      </c>
      <c r="AQ551">
        <v>0.13103405168936957</v>
      </c>
    </row>
    <row r="552" spans="1:43" x14ac:dyDescent="0.35">
      <c r="A552">
        <v>551</v>
      </c>
      <c r="B552">
        <v>39</v>
      </c>
      <c r="C552" t="s">
        <v>20</v>
      </c>
      <c r="D552" s="3">
        <v>54.367116000000003</v>
      </c>
      <c r="E552" s="1">
        <v>18.993587999999999</v>
      </c>
      <c r="F552">
        <v>2.0499999999999998</v>
      </c>
      <c r="G552" t="s">
        <v>614</v>
      </c>
      <c r="H552">
        <v>18</v>
      </c>
      <c r="I552">
        <v>177.13289180250499</v>
      </c>
      <c r="J552" s="80">
        <v>2015</v>
      </c>
      <c r="K552" t="s">
        <v>40</v>
      </c>
      <c r="L552">
        <v>100</v>
      </c>
      <c r="M552">
        <v>11.428783320000001</v>
      </c>
      <c r="N552">
        <v>5</v>
      </c>
      <c r="O552" t="s">
        <v>12</v>
      </c>
      <c r="P552">
        <v>89</v>
      </c>
      <c r="Q552" t="s">
        <v>13</v>
      </c>
      <c r="R552" t="s">
        <v>14</v>
      </c>
      <c r="S552" t="s">
        <v>14</v>
      </c>
      <c r="T552" s="79">
        <v>0</v>
      </c>
      <c r="U552" s="79">
        <v>2.5</v>
      </c>
      <c r="V552" s="79">
        <v>1.25</v>
      </c>
      <c r="W552" s="79">
        <v>2.5</v>
      </c>
      <c r="X552">
        <v>0.49520066000000001</v>
      </c>
      <c r="Y552" t="s">
        <v>1118</v>
      </c>
      <c r="Z552" t="s">
        <v>622</v>
      </c>
      <c r="AA552">
        <v>1</v>
      </c>
      <c r="AB552">
        <v>27</v>
      </c>
      <c r="AE552" t="s">
        <v>532</v>
      </c>
      <c r="AF552">
        <v>27</v>
      </c>
      <c r="AG552">
        <v>0.73</v>
      </c>
      <c r="AH552">
        <v>19.71</v>
      </c>
      <c r="AI552">
        <v>7.2899999999999991</v>
      </c>
      <c r="AJ552">
        <v>0.73</v>
      </c>
      <c r="AK552">
        <v>19.71</v>
      </c>
      <c r="AL552">
        <v>7.2899999999999991</v>
      </c>
      <c r="AM552">
        <v>253.10260588449438</v>
      </c>
      <c r="AN552">
        <v>93.613292587415728</v>
      </c>
      <c r="AO552">
        <v>0.12533657748172153</v>
      </c>
      <c r="AP552">
        <v>4.6357364274061376E-2</v>
      </c>
      <c r="AQ552">
        <v>0.13103405168936957</v>
      </c>
    </row>
    <row r="553" spans="1:43" x14ac:dyDescent="0.35">
      <c r="A553">
        <v>552</v>
      </c>
      <c r="B553">
        <v>39</v>
      </c>
      <c r="C553" t="s">
        <v>20</v>
      </c>
      <c r="D553" s="3">
        <v>54.510137</v>
      </c>
      <c r="E553" s="1">
        <v>18.614913000000001</v>
      </c>
      <c r="F553">
        <v>2.19</v>
      </c>
      <c r="G553" t="s">
        <v>614</v>
      </c>
      <c r="H553">
        <v>18</v>
      </c>
      <c r="I553">
        <v>181.953402695221</v>
      </c>
      <c r="J553" s="80">
        <v>2015</v>
      </c>
      <c r="K553" t="s">
        <v>40</v>
      </c>
      <c r="L553">
        <v>100</v>
      </c>
      <c r="M553">
        <v>11.428783320000001</v>
      </c>
      <c r="N553">
        <v>5</v>
      </c>
      <c r="O553" t="s">
        <v>12</v>
      </c>
      <c r="P553">
        <v>89</v>
      </c>
      <c r="Q553" t="s">
        <v>13</v>
      </c>
      <c r="R553" t="s">
        <v>14</v>
      </c>
      <c r="S553" t="s">
        <v>14</v>
      </c>
      <c r="T553" s="79">
        <v>0</v>
      </c>
      <c r="U553" s="79">
        <v>2.5</v>
      </c>
      <c r="V553" s="79">
        <v>1.25</v>
      </c>
      <c r="W553" s="79">
        <v>2.5</v>
      </c>
      <c r="X553">
        <v>0.49520066000000001</v>
      </c>
      <c r="Y553" t="s">
        <v>1118</v>
      </c>
      <c r="Z553" t="s">
        <v>622</v>
      </c>
      <c r="AA553">
        <v>1</v>
      </c>
      <c r="AB553">
        <v>25</v>
      </c>
      <c r="AE553" t="s">
        <v>532</v>
      </c>
      <c r="AF553">
        <v>25</v>
      </c>
      <c r="AG553">
        <v>0.73</v>
      </c>
      <c r="AH553">
        <v>18.25</v>
      </c>
      <c r="AI553">
        <v>6.75</v>
      </c>
      <c r="AJ553">
        <v>0.73</v>
      </c>
      <c r="AK553">
        <v>18.25</v>
      </c>
      <c r="AL553">
        <v>6.75</v>
      </c>
      <c r="AM553">
        <v>234.35426470786518</v>
      </c>
      <c r="AN553">
        <v>86.678974617977531</v>
      </c>
      <c r="AO553">
        <v>0.11605238655714956</v>
      </c>
      <c r="AP553">
        <v>4.2923485438945724E-2</v>
      </c>
      <c r="AQ553">
        <v>0.13103405168936957</v>
      </c>
    </row>
    <row r="554" spans="1:43" x14ac:dyDescent="0.35">
      <c r="A554">
        <v>553</v>
      </c>
      <c r="B554">
        <v>39</v>
      </c>
      <c r="C554" t="s">
        <v>20</v>
      </c>
      <c r="D554" s="3">
        <v>54.591000999999999</v>
      </c>
      <c r="E554" s="1">
        <v>16.752103999999999</v>
      </c>
      <c r="F554">
        <v>1.76</v>
      </c>
      <c r="G554" t="s">
        <v>614</v>
      </c>
      <c r="H554">
        <v>18</v>
      </c>
      <c r="I554">
        <v>64.569712125230097</v>
      </c>
      <c r="J554" s="80">
        <v>2015</v>
      </c>
      <c r="K554" t="s">
        <v>40</v>
      </c>
      <c r="L554">
        <v>100</v>
      </c>
      <c r="M554">
        <v>11.428783320000001</v>
      </c>
      <c r="N554">
        <v>5</v>
      </c>
      <c r="O554" t="s">
        <v>12</v>
      </c>
      <c r="P554">
        <v>89</v>
      </c>
      <c r="Q554" t="s">
        <v>13</v>
      </c>
      <c r="R554" t="s">
        <v>14</v>
      </c>
      <c r="S554" t="s">
        <v>14</v>
      </c>
      <c r="T554" s="79">
        <v>0</v>
      </c>
      <c r="U554" s="79">
        <v>2.5</v>
      </c>
      <c r="V554" s="79">
        <v>1.25</v>
      </c>
      <c r="W554" s="79">
        <v>2.5</v>
      </c>
      <c r="X554">
        <v>0.49520066000000001</v>
      </c>
      <c r="Y554" t="s">
        <v>1118</v>
      </c>
      <c r="Z554" t="s">
        <v>622</v>
      </c>
      <c r="AA554">
        <v>1</v>
      </c>
      <c r="AB554">
        <v>15</v>
      </c>
      <c r="AE554" t="s">
        <v>532</v>
      </c>
      <c r="AF554">
        <v>15</v>
      </c>
      <c r="AG554">
        <v>0.73</v>
      </c>
      <c r="AH554">
        <v>10.95</v>
      </c>
      <c r="AI554">
        <v>4.0500000000000007</v>
      </c>
      <c r="AJ554">
        <v>0.73</v>
      </c>
      <c r="AK554">
        <v>10.95</v>
      </c>
      <c r="AL554">
        <v>4.0500000000000007</v>
      </c>
      <c r="AM554">
        <v>140.61255882471912</v>
      </c>
      <c r="AN554">
        <v>52.007384770786523</v>
      </c>
      <c r="AO554">
        <v>6.9631431934289736E-2</v>
      </c>
      <c r="AP554">
        <v>2.5754091263367435E-2</v>
      </c>
      <c r="AQ554">
        <v>0.13103405168936957</v>
      </c>
    </row>
    <row r="555" spans="1:43" x14ac:dyDescent="0.35">
      <c r="A555">
        <v>554</v>
      </c>
      <c r="B555">
        <v>39</v>
      </c>
      <c r="C555" t="s">
        <v>43</v>
      </c>
      <c r="D555" s="3">
        <v>55.051735999999998</v>
      </c>
      <c r="E555" s="1">
        <v>19.191984000000001</v>
      </c>
      <c r="F555">
        <v>31.93</v>
      </c>
      <c r="G555" t="s">
        <v>614</v>
      </c>
      <c r="H555">
        <v>70</v>
      </c>
      <c r="I555">
        <v>367.83588031620002</v>
      </c>
      <c r="J555" s="80">
        <v>2015</v>
      </c>
      <c r="K555" t="s">
        <v>30</v>
      </c>
      <c r="L555">
        <v>100</v>
      </c>
      <c r="M555">
        <v>11.428783320000001</v>
      </c>
      <c r="N555">
        <v>5</v>
      </c>
      <c r="O555" t="s">
        <v>12</v>
      </c>
      <c r="P555">
        <v>89</v>
      </c>
      <c r="Q555" t="s">
        <v>13</v>
      </c>
      <c r="R555" t="s">
        <v>14</v>
      </c>
      <c r="S555" t="s">
        <v>14</v>
      </c>
      <c r="T555" s="79">
        <v>0</v>
      </c>
      <c r="U555" s="79">
        <v>1</v>
      </c>
      <c r="V555" s="79">
        <v>0.5</v>
      </c>
      <c r="W555" s="79">
        <v>1</v>
      </c>
      <c r="X555">
        <v>0.54424737074999996</v>
      </c>
      <c r="Y555" t="s">
        <v>754</v>
      </c>
      <c r="Z555" t="s">
        <v>620</v>
      </c>
      <c r="AA555">
        <v>1</v>
      </c>
      <c r="AB555">
        <v>0</v>
      </c>
      <c r="AE555" t="s">
        <v>532</v>
      </c>
      <c r="AF555">
        <v>0</v>
      </c>
      <c r="AG555" t="s">
        <v>671</v>
      </c>
      <c r="AH555" t="s">
        <v>1129</v>
      </c>
      <c r="AI555" t="s">
        <v>1130</v>
      </c>
      <c r="AJ555">
        <v>0.59524549999999998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0.12438211290744003</v>
      </c>
    </row>
    <row r="556" spans="1:43" x14ac:dyDescent="0.35">
      <c r="A556">
        <v>555</v>
      </c>
      <c r="B556">
        <v>39</v>
      </c>
      <c r="C556" t="s">
        <v>43</v>
      </c>
      <c r="D556" s="3">
        <v>54.566496000000001</v>
      </c>
      <c r="E556" s="1">
        <v>19.118888999999999</v>
      </c>
      <c r="F556">
        <v>14.26</v>
      </c>
      <c r="G556" t="s">
        <v>614</v>
      </c>
      <c r="H556">
        <v>106</v>
      </c>
      <c r="I556">
        <v>200.81195029969399</v>
      </c>
      <c r="J556" s="80">
        <v>2015</v>
      </c>
      <c r="K556" t="s">
        <v>30</v>
      </c>
      <c r="L556">
        <v>100</v>
      </c>
      <c r="M556">
        <v>11.428783320000001</v>
      </c>
      <c r="N556">
        <v>5</v>
      </c>
      <c r="O556" t="s">
        <v>12</v>
      </c>
      <c r="P556">
        <v>89</v>
      </c>
      <c r="Q556" t="s">
        <v>13</v>
      </c>
      <c r="R556" t="s">
        <v>14</v>
      </c>
      <c r="S556" t="s">
        <v>14</v>
      </c>
      <c r="T556" s="79">
        <v>0</v>
      </c>
      <c r="U556" s="79">
        <v>1</v>
      </c>
      <c r="V556" s="79">
        <v>0.5</v>
      </c>
      <c r="W556" s="79">
        <v>1</v>
      </c>
      <c r="X556">
        <v>0.54424737074999996</v>
      </c>
      <c r="Y556" t="s">
        <v>754</v>
      </c>
      <c r="Z556" t="s">
        <v>620</v>
      </c>
      <c r="AA556">
        <v>1</v>
      </c>
      <c r="AB556">
        <v>3</v>
      </c>
      <c r="AE556" t="s">
        <v>532</v>
      </c>
      <c r="AF556">
        <v>3</v>
      </c>
      <c r="AG556">
        <v>0.73</v>
      </c>
      <c r="AH556">
        <v>2.19</v>
      </c>
      <c r="AI556">
        <v>0.81</v>
      </c>
      <c r="AJ556">
        <v>0.73</v>
      </c>
      <c r="AK556">
        <v>2.19</v>
      </c>
      <c r="AL556">
        <v>0.81</v>
      </c>
      <c r="AM556">
        <v>28.12251176494382</v>
      </c>
      <c r="AN556">
        <v>10.401476954157305</v>
      </c>
      <c r="AO556">
        <v>1.5305603086956615E-2</v>
      </c>
      <c r="AP556">
        <v>5.6609764842168314E-3</v>
      </c>
      <c r="AQ556">
        <v>0.11997578770815034</v>
      </c>
    </row>
    <row r="557" spans="1:43" x14ac:dyDescent="0.35">
      <c r="A557">
        <v>556</v>
      </c>
      <c r="B557">
        <v>40</v>
      </c>
      <c r="C557" t="s">
        <v>25</v>
      </c>
      <c r="D557" s="3">
        <v>-34.165058999999999</v>
      </c>
      <c r="E557" s="1">
        <v>24.831686999999999</v>
      </c>
      <c r="F557">
        <v>0</v>
      </c>
      <c r="G557" t="s">
        <v>10</v>
      </c>
      <c r="H557">
        <v>0</v>
      </c>
      <c r="I557">
        <v>102.57226340529201</v>
      </c>
      <c r="J557" s="80">
        <v>2016</v>
      </c>
      <c r="K557" t="s">
        <v>11</v>
      </c>
      <c r="L557">
        <v>63</v>
      </c>
      <c r="M557">
        <v>7.0097463050000002</v>
      </c>
      <c r="N557">
        <v>5</v>
      </c>
      <c r="O557" t="s">
        <v>12</v>
      </c>
      <c r="P557">
        <v>89</v>
      </c>
      <c r="Q557" t="s">
        <v>13</v>
      </c>
      <c r="R557" t="s">
        <v>16</v>
      </c>
      <c r="S557" t="s">
        <v>14</v>
      </c>
      <c r="T557" s="79">
        <v>0</v>
      </c>
      <c r="U557" s="79">
        <v>5</v>
      </c>
      <c r="V557" s="79">
        <v>2.5</v>
      </c>
      <c r="W557" s="79">
        <v>5</v>
      </c>
      <c r="X557">
        <v>1.6364102199999999</v>
      </c>
      <c r="Y557" t="s">
        <v>776</v>
      </c>
      <c r="Z557" t="s">
        <v>636</v>
      </c>
      <c r="AA557">
        <v>3</v>
      </c>
      <c r="AB557">
        <v>203.75</v>
      </c>
      <c r="AC557">
        <v>46.578000000000003</v>
      </c>
      <c r="AD557" t="s">
        <v>525</v>
      </c>
      <c r="AE557" t="s">
        <v>521</v>
      </c>
      <c r="AF557">
        <v>2.4902068871214946</v>
      </c>
      <c r="AG557">
        <v>0.99</v>
      </c>
      <c r="AH557">
        <v>2.4653048182502797</v>
      </c>
      <c r="AI557">
        <v>2.4902068871214933E-2</v>
      </c>
      <c r="AJ557">
        <v>0.99</v>
      </c>
      <c r="AK557">
        <v>2.4653048182502797</v>
      </c>
      <c r="AL557">
        <v>2.4902068871214933E-2</v>
      </c>
      <c r="AM557">
        <v>19.417035213964713</v>
      </c>
      <c r="AN557">
        <v>0.19613166882792629</v>
      </c>
      <c r="AO557">
        <v>3.1774234866231744E-2</v>
      </c>
      <c r="AP557">
        <v>3.2095186733567397E-4</v>
      </c>
      <c r="AQ557">
        <v>0.13341858489683281</v>
      </c>
    </row>
    <row r="558" spans="1:43" x14ac:dyDescent="0.35">
      <c r="A558">
        <v>557</v>
      </c>
      <c r="B558">
        <v>40</v>
      </c>
      <c r="C558" t="s">
        <v>25</v>
      </c>
      <c r="D558" s="3">
        <v>-34.135489999999997</v>
      </c>
      <c r="E558" s="1">
        <v>18.332460000000001</v>
      </c>
      <c r="F558">
        <v>0</v>
      </c>
      <c r="G558" t="s">
        <v>10</v>
      </c>
      <c r="H558">
        <v>0</v>
      </c>
      <c r="I558">
        <v>518.62408283527202</v>
      </c>
      <c r="J558" s="80">
        <v>2016</v>
      </c>
      <c r="K558" t="s">
        <v>11</v>
      </c>
      <c r="L558">
        <v>63</v>
      </c>
      <c r="M558">
        <v>7.0097463050000002</v>
      </c>
      <c r="N558">
        <v>5</v>
      </c>
      <c r="O558" t="s">
        <v>12</v>
      </c>
      <c r="P558">
        <v>89</v>
      </c>
      <c r="Q558" t="s">
        <v>13</v>
      </c>
      <c r="R558" t="s">
        <v>16</v>
      </c>
      <c r="S558" t="s">
        <v>14</v>
      </c>
      <c r="T558" s="79">
        <v>0</v>
      </c>
      <c r="U558" s="79">
        <v>5</v>
      </c>
      <c r="V558" s="79">
        <v>2.5</v>
      </c>
      <c r="W558" s="79">
        <v>5</v>
      </c>
      <c r="X558">
        <v>0.941174705</v>
      </c>
      <c r="Y558" t="s">
        <v>776</v>
      </c>
      <c r="Z558" t="s">
        <v>636</v>
      </c>
      <c r="AA558">
        <v>3</v>
      </c>
      <c r="AB558">
        <v>84.353999999999999</v>
      </c>
      <c r="AC558">
        <v>50.405999999999999</v>
      </c>
      <c r="AD558" t="s">
        <v>525</v>
      </c>
      <c r="AE558" t="s">
        <v>521</v>
      </c>
      <c r="AF558">
        <v>1.7925258626664855</v>
      </c>
      <c r="AG558">
        <v>0.82</v>
      </c>
      <c r="AH558">
        <v>1.4698712073865181</v>
      </c>
      <c r="AI558">
        <v>0.3226546552799674</v>
      </c>
      <c r="AJ558">
        <v>0.82</v>
      </c>
      <c r="AK558">
        <v>1.4698712073865181</v>
      </c>
      <c r="AL558">
        <v>0.3226546552799674</v>
      </c>
      <c r="AM558">
        <v>11.576881196408465</v>
      </c>
      <c r="AN558">
        <v>2.541266604089663</v>
      </c>
      <c r="AO558">
        <v>1.0895867744849784E-2</v>
      </c>
      <c r="AP558">
        <v>2.3917758464304406E-3</v>
      </c>
      <c r="AQ558">
        <v>0.13341858489683281</v>
      </c>
    </row>
    <row r="559" spans="1:43" x14ac:dyDescent="0.35">
      <c r="A559">
        <v>558</v>
      </c>
      <c r="B559">
        <v>40</v>
      </c>
      <c r="C559" t="s">
        <v>25</v>
      </c>
      <c r="D559" s="3">
        <v>-34.073151000000003</v>
      </c>
      <c r="E559" s="1">
        <v>23.016770000000001</v>
      </c>
      <c r="F559">
        <v>0</v>
      </c>
      <c r="G559" t="s">
        <v>10</v>
      </c>
      <c r="H559">
        <v>0</v>
      </c>
      <c r="I559">
        <v>38.859078847960603</v>
      </c>
      <c r="J559" s="80">
        <v>2016</v>
      </c>
      <c r="K559" t="s">
        <v>11</v>
      </c>
      <c r="L559">
        <v>63</v>
      </c>
      <c r="M559">
        <v>7.0097463050000002</v>
      </c>
      <c r="N559">
        <v>5</v>
      </c>
      <c r="O559" t="s">
        <v>12</v>
      </c>
      <c r="P559">
        <v>89</v>
      </c>
      <c r="Q559" t="s">
        <v>13</v>
      </c>
      <c r="R559" t="s">
        <v>16</v>
      </c>
      <c r="S559" t="s">
        <v>14</v>
      </c>
      <c r="T559" s="79">
        <v>0</v>
      </c>
      <c r="U559" s="79">
        <v>5</v>
      </c>
      <c r="V559" s="79">
        <v>2.5</v>
      </c>
      <c r="W559" s="79">
        <v>5</v>
      </c>
      <c r="X559">
        <v>1.3919760750000001</v>
      </c>
      <c r="Y559" t="s">
        <v>776</v>
      </c>
      <c r="Z559" t="s">
        <v>636</v>
      </c>
      <c r="AA559">
        <v>3</v>
      </c>
      <c r="AB559">
        <v>233.17699999999999</v>
      </c>
      <c r="AC559">
        <v>32.637</v>
      </c>
      <c r="AD559" t="s">
        <v>525</v>
      </c>
      <c r="AE559" t="s">
        <v>521</v>
      </c>
      <c r="AF559">
        <v>3.3503018361863721</v>
      </c>
      <c r="AG559">
        <v>0.95</v>
      </c>
      <c r="AH559">
        <v>3.1827867443770534</v>
      </c>
      <c r="AI559">
        <v>0.16751509180931867</v>
      </c>
      <c r="AJ559">
        <v>0.95</v>
      </c>
      <c r="AK559">
        <v>3.1827867443770534</v>
      </c>
      <c r="AL559">
        <v>0.16751509180931867</v>
      </c>
      <c r="AM559">
        <v>25.068008562921385</v>
      </c>
      <c r="AN559">
        <v>1.3193688717327048</v>
      </c>
      <c r="AO559">
        <v>3.4894068167481702E-2</v>
      </c>
      <c r="AP559">
        <v>1.8365299035516688E-3</v>
      </c>
      <c r="AQ559">
        <v>0.13341858489683281</v>
      </c>
    </row>
    <row r="560" spans="1:43" x14ac:dyDescent="0.35">
      <c r="A560">
        <v>559</v>
      </c>
      <c r="B560">
        <v>40</v>
      </c>
      <c r="C560" t="s">
        <v>25</v>
      </c>
      <c r="D560" s="3">
        <v>-33.909531999999999</v>
      </c>
      <c r="E560" s="1">
        <v>18.469483</v>
      </c>
      <c r="F560">
        <v>0</v>
      </c>
      <c r="G560" t="s">
        <v>10</v>
      </c>
      <c r="H560">
        <v>0</v>
      </c>
      <c r="I560">
        <v>353.764346861832</v>
      </c>
      <c r="J560" s="80">
        <v>2016</v>
      </c>
      <c r="K560" t="s">
        <v>11</v>
      </c>
      <c r="L560">
        <v>63</v>
      </c>
      <c r="M560">
        <v>7.0097463050000002</v>
      </c>
      <c r="N560">
        <v>5</v>
      </c>
      <c r="O560" t="s">
        <v>12</v>
      </c>
      <c r="P560">
        <v>89</v>
      </c>
      <c r="Q560" t="s">
        <v>13</v>
      </c>
      <c r="R560" t="s">
        <v>16</v>
      </c>
      <c r="S560" t="s">
        <v>14</v>
      </c>
      <c r="T560" s="79">
        <v>0</v>
      </c>
      <c r="U560" s="79">
        <v>5</v>
      </c>
      <c r="V560" s="79">
        <v>2.5</v>
      </c>
      <c r="W560" s="79">
        <v>5</v>
      </c>
      <c r="X560">
        <v>1.3919760750000001</v>
      </c>
      <c r="Y560" t="s">
        <v>776</v>
      </c>
      <c r="Z560" t="s">
        <v>636</v>
      </c>
      <c r="AA560">
        <v>3</v>
      </c>
      <c r="AB560">
        <v>753.45500000000004</v>
      </c>
      <c r="AC560">
        <v>288.38</v>
      </c>
      <c r="AD560" t="s">
        <v>525</v>
      </c>
      <c r="AE560" t="s">
        <v>521</v>
      </c>
      <c r="AF560">
        <v>10.825688940091876</v>
      </c>
      <c r="AG560">
        <v>0.82</v>
      </c>
      <c r="AH560">
        <v>8.8770649308753384</v>
      </c>
      <c r="AI560">
        <v>1.9486240092165374</v>
      </c>
      <c r="AJ560">
        <v>0.82</v>
      </c>
      <c r="AK560">
        <v>8.8770649308753384</v>
      </c>
      <c r="AL560">
        <v>1.9486240092165374</v>
      </c>
      <c r="AM560">
        <v>69.916823706121889</v>
      </c>
      <c r="AN560">
        <v>15.347595447685292</v>
      </c>
      <c r="AO560">
        <v>9.7322545838914504E-2</v>
      </c>
      <c r="AP560">
        <v>2.1363485671956842E-2</v>
      </c>
      <c r="AQ560">
        <v>0.13341858489683281</v>
      </c>
    </row>
    <row r="561" spans="1:43" x14ac:dyDescent="0.35">
      <c r="A561">
        <v>560</v>
      </c>
      <c r="B561">
        <v>40</v>
      </c>
      <c r="C561" t="s">
        <v>25</v>
      </c>
      <c r="D561" s="3">
        <v>-33.685772</v>
      </c>
      <c r="E561" s="1">
        <v>26.678805000000001</v>
      </c>
      <c r="F561">
        <v>0</v>
      </c>
      <c r="G561" t="s">
        <v>10</v>
      </c>
      <c r="H561">
        <v>0</v>
      </c>
      <c r="I561">
        <v>24.432529246936099</v>
      </c>
      <c r="J561" s="80">
        <v>2016</v>
      </c>
      <c r="K561" t="s">
        <v>11</v>
      </c>
      <c r="L561">
        <v>63</v>
      </c>
      <c r="M561">
        <v>7.0097463050000002</v>
      </c>
      <c r="N561">
        <v>5</v>
      </c>
      <c r="O561" t="s">
        <v>12</v>
      </c>
      <c r="P561">
        <v>89</v>
      </c>
      <c r="Q561" t="s">
        <v>13</v>
      </c>
      <c r="R561" t="s">
        <v>16</v>
      </c>
      <c r="S561" t="s">
        <v>14</v>
      </c>
      <c r="T561" s="79">
        <v>0</v>
      </c>
      <c r="U561" s="79">
        <v>5</v>
      </c>
      <c r="V561" s="79">
        <v>2.5</v>
      </c>
      <c r="W561" s="79">
        <v>5</v>
      </c>
      <c r="X561">
        <v>1.6364102199999999</v>
      </c>
      <c r="Y561" t="s">
        <v>776</v>
      </c>
      <c r="Z561" t="s">
        <v>636</v>
      </c>
      <c r="AA561">
        <v>3</v>
      </c>
      <c r="AB561">
        <v>341.97300000000001</v>
      </c>
      <c r="AC561">
        <v>48.652000000000001</v>
      </c>
      <c r="AD561" t="s">
        <v>525</v>
      </c>
      <c r="AE561" t="s">
        <v>521</v>
      </c>
      <c r="AF561">
        <v>4.1795510174704242</v>
      </c>
      <c r="AG561">
        <v>0.98</v>
      </c>
      <c r="AH561">
        <v>4.0959599971210157</v>
      </c>
      <c r="AI561">
        <v>8.3591020349408574E-2</v>
      </c>
      <c r="AJ561">
        <v>0.98</v>
      </c>
      <c r="AK561">
        <v>4.0959599971210157</v>
      </c>
      <c r="AL561">
        <v>8.3591020349408574E-2</v>
      </c>
      <c r="AM561">
        <v>32.260270174434666</v>
      </c>
      <c r="AN561">
        <v>0.65837286070274892</v>
      </c>
      <c r="AO561">
        <v>5.2791035813406072E-2</v>
      </c>
      <c r="AP561">
        <v>1.0773680778246146E-3</v>
      </c>
      <c r="AQ561">
        <v>0.13341858489683281</v>
      </c>
    </row>
    <row r="562" spans="1:43" x14ac:dyDescent="0.35">
      <c r="A562">
        <v>561</v>
      </c>
      <c r="B562">
        <v>40</v>
      </c>
      <c r="C562" t="s">
        <v>25</v>
      </c>
      <c r="D562" s="7">
        <v>-32.806638999999997</v>
      </c>
      <c r="E562" s="8">
        <v>17.893145000000001</v>
      </c>
      <c r="F562">
        <v>0</v>
      </c>
      <c r="G562" t="s">
        <v>10</v>
      </c>
      <c r="H562">
        <v>0</v>
      </c>
      <c r="I562">
        <v>33.750268202078999</v>
      </c>
      <c r="J562" s="80">
        <v>2016</v>
      </c>
      <c r="K562" t="s">
        <v>11</v>
      </c>
      <c r="L562">
        <v>63</v>
      </c>
      <c r="M562">
        <v>7.0097463050000002</v>
      </c>
      <c r="N562">
        <v>5</v>
      </c>
      <c r="O562" t="s">
        <v>12</v>
      </c>
      <c r="P562">
        <v>89</v>
      </c>
      <c r="Q562" t="s">
        <v>13</v>
      </c>
      <c r="R562" t="s">
        <v>16</v>
      </c>
      <c r="S562" t="s">
        <v>14</v>
      </c>
      <c r="T562" s="79">
        <v>0</v>
      </c>
      <c r="U562" s="79">
        <v>5</v>
      </c>
      <c r="V562" s="79">
        <v>2.5</v>
      </c>
      <c r="W562" s="79">
        <v>5</v>
      </c>
      <c r="X562">
        <v>0.47672237200000001</v>
      </c>
      <c r="Y562" t="s">
        <v>776</v>
      </c>
      <c r="Z562" t="s">
        <v>636</v>
      </c>
      <c r="AA562">
        <v>3</v>
      </c>
      <c r="AB562">
        <v>450.21800000000002</v>
      </c>
      <c r="AC562">
        <v>145.767</v>
      </c>
      <c r="AD562" t="s">
        <v>525</v>
      </c>
      <c r="AE562" t="s">
        <v>521</v>
      </c>
      <c r="AF562">
        <v>18.888058393869546</v>
      </c>
      <c r="AG562">
        <v>0.98</v>
      </c>
      <c r="AH562">
        <v>18.510297225992154</v>
      </c>
      <c r="AI562">
        <v>0.37776116787739156</v>
      </c>
      <c r="AJ562">
        <v>0.98</v>
      </c>
      <c r="AK562">
        <v>18.510297225992154</v>
      </c>
      <c r="AL562">
        <v>0.37776116787739156</v>
      </c>
      <c r="AM562">
        <v>145.78931189252839</v>
      </c>
      <c r="AN562">
        <v>2.97529207943936</v>
      </c>
      <c r="AO562">
        <v>6.9501026577653946E-2</v>
      </c>
      <c r="AP562">
        <v>1.4183882975031441E-3</v>
      </c>
      <c r="AQ562">
        <v>0.13341858489683281</v>
      </c>
    </row>
    <row r="563" spans="1:43" x14ac:dyDescent="0.35">
      <c r="A563">
        <v>562</v>
      </c>
      <c r="B563">
        <v>40</v>
      </c>
      <c r="C563" t="s">
        <v>25</v>
      </c>
      <c r="D563" s="7">
        <v>-32.708271000000003</v>
      </c>
      <c r="E563" s="8">
        <v>28.34488</v>
      </c>
      <c r="F563">
        <v>0</v>
      </c>
      <c r="G563" t="s">
        <v>10</v>
      </c>
      <c r="H563">
        <v>0</v>
      </c>
      <c r="I563">
        <v>98.2844228240711</v>
      </c>
      <c r="J563" s="80">
        <v>2016</v>
      </c>
      <c r="K563" t="s">
        <v>11</v>
      </c>
      <c r="L563">
        <v>63</v>
      </c>
      <c r="M563">
        <v>7.0097463050000002</v>
      </c>
      <c r="N563">
        <v>5</v>
      </c>
      <c r="O563" t="s">
        <v>12</v>
      </c>
      <c r="P563">
        <v>89</v>
      </c>
      <c r="Q563" t="s">
        <v>13</v>
      </c>
      <c r="R563" t="s">
        <v>16</v>
      </c>
      <c r="S563" t="s">
        <v>14</v>
      </c>
      <c r="T563" s="79">
        <v>0</v>
      </c>
      <c r="U563" s="79">
        <v>5</v>
      </c>
      <c r="V563" s="79">
        <v>2.5</v>
      </c>
      <c r="W563" s="79">
        <v>5</v>
      </c>
      <c r="X563">
        <v>2.1577600669999999</v>
      </c>
      <c r="Y563" t="s">
        <v>776</v>
      </c>
      <c r="Z563" t="s">
        <v>636</v>
      </c>
      <c r="AA563">
        <v>3</v>
      </c>
      <c r="AB563">
        <v>252.08199999999999</v>
      </c>
      <c r="AC563">
        <v>100.17100000000001</v>
      </c>
      <c r="AD563" t="s">
        <v>525</v>
      </c>
      <c r="AE563" t="s">
        <v>521</v>
      </c>
      <c r="AF563">
        <v>2.3365155733044713</v>
      </c>
      <c r="AG563">
        <v>0.95</v>
      </c>
      <c r="AH563">
        <v>2.2196897946392475</v>
      </c>
      <c r="AI563">
        <v>0.11682577866522381</v>
      </c>
      <c r="AJ563">
        <v>0.95</v>
      </c>
      <c r="AK563">
        <v>2.2196897946392475</v>
      </c>
      <c r="AL563">
        <v>0.11682577866522381</v>
      </c>
      <c r="AM563">
        <v>17.482541950807498</v>
      </c>
      <c r="AN563">
        <v>0.92013378688460734</v>
      </c>
      <c r="AO563">
        <v>3.7723130891104698E-2</v>
      </c>
      <c r="AP563">
        <v>1.9854279416370939E-3</v>
      </c>
      <c r="AQ563">
        <v>0.13341858489683281</v>
      </c>
    </row>
    <row r="564" spans="1:43" x14ac:dyDescent="0.35">
      <c r="A564">
        <v>563</v>
      </c>
      <c r="B564">
        <v>40</v>
      </c>
      <c r="C564" t="s">
        <v>25</v>
      </c>
      <c r="D564" s="7">
        <v>-31.823589999999999</v>
      </c>
      <c r="E564" s="8">
        <v>18.236398000000001</v>
      </c>
      <c r="F564">
        <v>0</v>
      </c>
      <c r="G564" t="s">
        <v>10</v>
      </c>
      <c r="H564">
        <v>0</v>
      </c>
      <c r="I564">
        <v>8.0895246992775398</v>
      </c>
      <c r="J564" s="80">
        <v>2016</v>
      </c>
      <c r="K564" t="s">
        <v>11</v>
      </c>
      <c r="L564">
        <v>63</v>
      </c>
      <c r="M564">
        <v>7.0097463050000002</v>
      </c>
      <c r="N564">
        <v>5</v>
      </c>
      <c r="O564" t="s">
        <v>12</v>
      </c>
      <c r="P564">
        <v>89</v>
      </c>
      <c r="Q564" t="s">
        <v>13</v>
      </c>
      <c r="R564" t="s">
        <v>16</v>
      </c>
      <c r="S564" t="s">
        <v>14</v>
      </c>
      <c r="T564" s="79">
        <v>0</v>
      </c>
      <c r="U564" s="79">
        <v>5</v>
      </c>
      <c r="V564" s="79">
        <v>2.5</v>
      </c>
      <c r="W564" s="79">
        <v>5</v>
      </c>
      <c r="X564">
        <v>0.66646978400000001</v>
      </c>
      <c r="Y564" t="s">
        <v>776</v>
      </c>
      <c r="Z564" t="s">
        <v>636</v>
      </c>
      <c r="AA564">
        <v>3</v>
      </c>
      <c r="AB564">
        <v>517.15700000000004</v>
      </c>
      <c r="AC564">
        <v>93.42</v>
      </c>
      <c r="AD564" t="s">
        <v>525</v>
      </c>
      <c r="AE564" t="s">
        <v>521</v>
      </c>
      <c r="AF564">
        <v>15.519293219750832</v>
      </c>
      <c r="AG564">
        <v>0.99</v>
      </c>
      <c r="AH564">
        <v>15.364100287553324</v>
      </c>
      <c r="AI564">
        <v>0.15519293219750807</v>
      </c>
      <c r="AJ564">
        <v>0.99</v>
      </c>
      <c r="AK564">
        <v>15.364100287553324</v>
      </c>
      <c r="AL564">
        <v>0.15519293219750807</v>
      </c>
      <c r="AM564">
        <v>121.00948901160264</v>
      </c>
      <c r="AN564">
        <v>1.2223180708242671</v>
      </c>
      <c r="AO564">
        <v>8.0649168003513183E-2</v>
      </c>
      <c r="AP564">
        <v>8.1463806064154595E-4</v>
      </c>
      <c r="AQ564">
        <v>0.13341858489683281</v>
      </c>
    </row>
    <row r="565" spans="1:43" x14ac:dyDescent="0.35">
      <c r="A565">
        <v>564</v>
      </c>
      <c r="B565">
        <v>40</v>
      </c>
      <c r="C565" t="s">
        <v>25</v>
      </c>
      <c r="D565" s="3">
        <v>-31.044319000000002</v>
      </c>
      <c r="E565" s="1">
        <v>30.228473000000001</v>
      </c>
      <c r="F565">
        <v>0</v>
      </c>
      <c r="G565" t="s">
        <v>10</v>
      </c>
      <c r="H565">
        <v>0</v>
      </c>
      <c r="I565">
        <v>119.468935238124</v>
      </c>
      <c r="J565" s="80">
        <v>2016</v>
      </c>
      <c r="K565" t="s">
        <v>11</v>
      </c>
      <c r="L565">
        <v>63</v>
      </c>
      <c r="M565">
        <v>7.0097463050000002</v>
      </c>
      <c r="N565">
        <v>5</v>
      </c>
      <c r="O565" t="s">
        <v>12</v>
      </c>
      <c r="P565">
        <v>89</v>
      </c>
      <c r="Q565" t="s">
        <v>13</v>
      </c>
      <c r="R565" t="s">
        <v>16</v>
      </c>
      <c r="S565" t="s">
        <v>14</v>
      </c>
      <c r="T565" s="79">
        <v>0</v>
      </c>
      <c r="U565" s="79">
        <v>5</v>
      </c>
      <c r="V565" s="79">
        <v>2.5</v>
      </c>
      <c r="W565" s="79">
        <v>5</v>
      </c>
      <c r="X565">
        <v>2.1577600669999999</v>
      </c>
      <c r="Y565" t="s">
        <v>776</v>
      </c>
      <c r="Z565" t="s">
        <v>636</v>
      </c>
      <c r="AA565">
        <v>3</v>
      </c>
      <c r="AB565">
        <v>757.50300000000004</v>
      </c>
      <c r="AC565">
        <v>394.69400000000002</v>
      </c>
      <c r="AD565" t="s">
        <v>525</v>
      </c>
      <c r="AE565" t="s">
        <v>521</v>
      </c>
      <c r="AF565">
        <v>7.0211976909293696</v>
      </c>
      <c r="AG565">
        <v>0.99</v>
      </c>
      <c r="AH565">
        <v>6.9509857140200761</v>
      </c>
      <c r="AI565">
        <v>7.0211976909293483E-2</v>
      </c>
      <c r="AJ565">
        <v>0.99</v>
      </c>
      <c r="AK565">
        <v>6.9509857140200761</v>
      </c>
      <c r="AL565">
        <v>7.0211976909293483E-2</v>
      </c>
      <c r="AM565">
        <v>54.746793735910124</v>
      </c>
      <c r="AN565">
        <v>0.55299791652434305</v>
      </c>
      <c r="AO565">
        <v>0.11813044531963261</v>
      </c>
      <c r="AP565">
        <v>1.1932368214104267E-3</v>
      </c>
      <c r="AQ565">
        <v>0.13341858489683281</v>
      </c>
    </row>
    <row r="566" spans="1:43" x14ac:dyDescent="0.35">
      <c r="A566">
        <v>565</v>
      </c>
      <c r="B566">
        <v>40</v>
      </c>
      <c r="C566" t="s">
        <v>25</v>
      </c>
      <c r="D566" s="7">
        <v>-30.315525999999998</v>
      </c>
      <c r="E566" s="8">
        <v>17.274963</v>
      </c>
      <c r="F566">
        <v>0</v>
      </c>
      <c r="G566" t="s">
        <v>10</v>
      </c>
      <c r="H566">
        <v>0</v>
      </c>
      <c r="I566">
        <v>2.74196594352899</v>
      </c>
      <c r="J566" s="80">
        <v>2016</v>
      </c>
      <c r="K566" t="s">
        <v>11</v>
      </c>
      <c r="L566">
        <v>63</v>
      </c>
      <c r="M566">
        <v>7.0097463050000002</v>
      </c>
      <c r="N566">
        <v>5</v>
      </c>
      <c r="O566" t="s">
        <v>12</v>
      </c>
      <c r="P566">
        <v>89</v>
      </c>
      <c r="Q566" t="s">
        <v>13</v>
      </c>
      <c r="R566" t="s">
        <v>16</v>
      </c>
      <c r="S566" t="s">
        <v>14</v>
      </c>
      <c r="T566" s="79">
        <v>0</v>
      </c>
      <c r="U566" s="79">
        <v>5</v>
      </c>
      <c r="V566" s="79">
        <v>2.5</v>
      </c>
      <c r="W566" s="79">
        <v>5</v>
      </c>
      <c r="X566">
        <v>0.617552302</v>
      </c>
      <c r="Y566" t="s">
        <v>776</v>
      </c>
      <c r="Z566" t="s">
        <v>636</v>
      </c>
      <c r="AA566">
        <v>3</v>
      </c>
      <c r="AB566">
        <v>596.66899999999998</v>
      </c>
      <c r="AC566">
        <v>217.16200000000001</v>
      </c>
      <c r="AD566" t="s">
        <v>525</v>
      </c>
      <c r="AE566" t="s">
        <v>521</v>
      </c>
      <c r="AF566">
        <v>19.323675033438704</v>
      </c>
      <c r="AG566">
        <v>1</v>
      </c>
      <c r="AH566">
        <v>19.323675033438704</v>
      </c>
      <c r="AI566">
        <v>0</v>
      </c>
      <c r="AJ566">
        <v>1</v>
      </c>
      <c r="AK566">
        <v>19.323675033438704</v>
      </c>
      <c r="AL566">
        <v>0</v>
      </c>
      <c r="AM566">
        <v>152.19557265693001</v>
      </c>
      <c r="AN566">
        <v>0</v>
      </c>
      <c r="AO566">
        <v>9.3988726248495386E-2</v>
      </c>
      <c r="AP566">
        <v>0</v>
      </c>
      <c r="AQ566">
        <v>0.13341858489683281</v>
      </c>
    </row>
    <row r="567" spans="1:43" x14ac:dyDescent="0.35">
      <c r="A567">
        <v>566</v>
      </c>
      <c r="B567">
        <v>40</v>
      </c>
      <c r="C567" t="s">
        <v>25</v>
      </c>
      <c r="D567" s="3">
        <v>-29.878698</v>
      </c>
      <c r="E567" s="1">
        <v>31.012125000000001</v>
      </c>
      <c r="F567">
        <v>0</v>
      </c>
      <c r="G567" t="s">
        <v>10</v>
      </c>
      <c r="H567">
        <v>0</v>
      </c>
      <c r="I567">
        <v>340.55242638881998</v>
      </c>
      <c r="J567" s="80">
        <v>2016</v>
      </c>
      <c r="K567" t="s">
        <v>11</v>
      </c>
      <c r="L567">
        <v>63</v>
      </c>
      <c r="M567">
        <v>7.0097463050000002</v>
      </c>
      <c r="N567">
        <v>5</v>
      </c>
      <c r="O567" t="s">
        <v>12</v>
      </c>
      <c r="P567">
        <v>89</v>
      </c>
      <c r="Q567" t="s">
        <v>13</v>
      </c>
      <c r="R567" t="s">
        <v>16</v>
      </c>
      <c r="S567" t="s">
        <v>14</v>
      </c>
      <c r="T567" s="79">
        <v>0</v>
      </c>
      <c r="U567" s="79">
        <v>5</v>
      </c>
      <c r="V567" s="79">
        <v>2.5</v>
      </c>
      <c r="W567" s="79">
        <v>5</v>
      </c>
      <c r="X567">
        <v>2.1577600669999999</v>
      </c>
      <c r="Y567" t="s">
        <v>776</v>
      </c>
      <c r="Z567" t="s">
        <v>636</v>
      </c>
      <c r="AA567">
        <v>3</v>
      </c>
      <c r="AB567">
        <v>590.42600000000004</v>
      </c>
      <c r="AC567">
        <v>124.18300000000001</v>
      </c>
      <c r="AD567" t="s">
        <v>525</v>
      </c>
      <c r="AE567" t="s">
        <v>521</v>
      </c>
      <c r="AF567">
        <v>5.4725825084054636</v>
      </c>
      <c r="AG567">
        <v>0.48</v>
      </c>
      <c r="AH567">
        <v>2.6268396040346222</v>
      </c>
      <c r="AI567">
        <v>2.8457429043708413</v>
      </c>
      <c r="AJ567">
        <v>0.48</v>
      </c>
      <c r="AK567">
        <v>2.6268396040346222</v>
      </c>
      <c r="AL567">
        <v>2.8457429043708413</v>
      </c>
      <c r="AM567">
        <v>20.68930248113411</v>
      </c>
      <c r="AN567">
        <v>22.413411021228622</v>
      </c>
      <c r="AO567">
        <v>4.4642550707875206E-2</v>
      </c>
      <c r="AP567">
        <v>4.8362763266864804E-2</v>
      </c>
      <c r="AQ567">
        <v>0.13341858489683281</v>
      </c>
    </row>
    <row r="568" spans="1:43" x14ac:dyDescent="0.35">
      <c r="A568">
        <v>567</v>
      </c>
      <c r="B568">
        <v>40</v>
      </c>
      <c r="C568" t="s">
        <v>25</v>
      </c>
      <c r="D568" s="3">
        <v>-29.878698</v>
      </c>
      <c r="E568" s="1">
        <v>31.012125000000001</v>
      </c>
      <c r="F568">
        <v>0</v>
      </c>
      <c r="G568" t="s">
        <v>10</v>
      </c>
      <c r="H568">
        <v>0</v>
      </c>
      <c r="I568">
        <v>340.55242638881998</v>
      </c>
      <c r="J568" s="80">
        <v>2016</v>
      </c>
      <c r="K568" t="s">
        <v>11</v>
      </c>
      <c r="L568">
        <v>63</v>
      </c>
      <c r="M568">
        <v>7.0097463050000002</v>
      </c>
      <c r="N568">
        <v>5</v>
      </c>
      <c r="O568" t="s">
        <v>12</v>
      </c>
      <c r="P568">
        <v>89</v>
      </c>
      <c r="Q568" t="s">
        <v>13</v>
      </c>
      <c r="R568" t="s">
        <v>16</v>
      </c>
      <c r="S568" t="s">
        <v>14</v>
      </c>
      <c r="T568" s="79">
        <v>0</v>
      </c>
      <c r="U568" s="79">
        <v>5</v>
      </c>
      <c r="V568" s="79">
        <v>2.5</v>
      </c>
      <c r="W568" s="79">
        <v>5</v>
      </c>
      <c r="X568">
        <v>2.1577600669999999</v>
      </c>
      <c r="Y568" t="s">
        <v>776</v>
      </c>
      <c r="Z568" t="s">
        <v>636</v>
      </c>
      <c r="AA568">
        <v>3</v>
      </c>
      <c r="AB568">
        <v>675.76199999999994</v>
      </c>
      <c r="AC568">
        <v>291.08300000000003</v>
      </c>
      <c r="AD568" t="s">
        <v>525</v>
      </c>
      <c r="AE568" t="s">
        <v>521</v>
      </c>
      <c r="AF568">
        <v>6.2635508955315196</v>
      </c>
      <c r="AG568">
        <v>0.9</v>
      </c>
      <c r="AH568">
        <v>5.6371958059783678</v>
      </c>
      <c r="AI568">
        <v>0.62635508955315178</v>
      </c>
      <c r="AJ568">
        <v>0.9</v>
      </c>
      <c r="AK568">
        <v>5.6371958059783678</v>
      </c>
      <c r="AL568">
        <v>0.62635508955315178</v>
      </c>
      <c r="AM568">
        <v>44.399227496088052</v>
      </c>
      <c r="AN568">
        <v>4.9332474995653364</v>
      </c>
      <c r="AO568">
        <v>9.5802880096707191E-2</v>
      </c>
      <c r="AP568">
        <v>1.0644764455189682E-2</v>
      </c>
      <c r="AQ568">
        <v>0.13341858489683281</v>
      </c>
    </row>
    <row r="569" spans="1:43" x14ac:dyDescent="0.35">
      <c r="A569">
        <v>568</v>
      </c>
      <c r="B569">
        <v>40</v>
      </c>
      <c r="C569" t="s">
        <v>25</v>
      </c>
      <c r="D569" s="3">
        <v>-29.498752</v>
      </c>
      <c r="E569" s="1">
        <v>31.242764999999999</v>
      </c>
      <c r="F569">
        <v>0</v>
      </c>
      <c r="G569" t="s">
        <v>10</v>
      </c>
      <c r="H569">
        <v>0</v>
      </c>
      <c r="I569">
        <v>324.41598065459698</v>
      </c>
      <c r="J569" s="80">
        <v>2016</v>
      </c>
      <c r="K569" t="s">
        <v>11</v>
      </c>
      <c r="L569">
        <v>63</v>
      </c>
      <c r="M569">
        <v>7.0097463050000002</v>
      </c>
      <c r="N569">
        <v>5</v>
      </c>
      <c r="O569" t="s">
        <v>12</v>
      </c>
      <c r="P569">
        <v>89</v>
      </c>
      <c r="Q569" t="s">
        <v>13</v>
      </c>
      <c r="R569" t="s">
        <v>16</v>
      </c>
      <c r="S569" t="s">
        <v>14</v>
      </c>
      <c r="T569" s="79">
        <v>0</v>
      </c>
      <c r="U569" s="79">
        <v>5</v>
      </c>
      <c r="V569" s="79">
        <v>2.5</v>
      </c>
      <c r="W569" s="79">
        <v>5</v>
      </c>
      <c r="X569">
        <v>1.3919760750000001</v>
      </c>
      <c r="Y569" t="s">
        <v>776</v>
      </c>
      <c r="Z569" t="s">
        <v>636</v>
      </c>
      <c r="AA569">
        <v>3</v>
      </c>
      <c r="AB569">
        <v>360.9</v>
      </c>
      <c r="AC569">
        <v>196.53700000000001</v>
      </c>
      <c r="AD569" t="s">
        <v>525</v>
      </c>
      <c r="AE569" t="s">
        <v>521</v>
      </c>
      <c r="AF569">
        <v>5.1854339522322599</v>
      </c>
      <c r="AG569">
        <v>0.93</v>
      </c>
      <c r="AH569">
        <v>4.8224535755760023</v>
      </c>
      <c r="AI569">
        <v>0.3629803766562576</v>
      </c>
      <c r="AJ569">
        <v>0.93</v>
      </c>
      <c r="AK569">
        <v>4.8224535755760023</v>
      </c>
      <c r="AL569">
        <v>0.3629803766562576</v>
      </c>
      <c r="AM569">
        <v>37.982220373514515</v>
      </c>
      <c r="AN569">
        <v>2.8588768023075395</v>
      </c>
      <c r="AO569">
        <v>5.287034203530977E-2</v>
      </c>
      <c r="AP569">
        <v>3.9794881101845999E-3</v>
      </c>
      <c r="AQ569">
        <v>0.13341858489683281</v>
      </c>
    </row>
    <row r="570" spans="1:43" x14ac:dyDescent="0.35">
      <c r="A570">
        <v>569</v>
      </c>
      <c r="B570">
        <v>40</v>
      </c>
      <c r="C570" t="s">
        <v>25</v>
      </c>
      <c r="D570" s="3">
        <v>-28.801953000000001</v>
      </c>
      <c r="E570" s="1">
        <v>32.096207</v>
      </c>
      <c r="F570">
        <v>0</v>
      </c>
      <c r="G570" t="s">
        <v>10</v>
      </c>
      <c r="H570">
        <v>0</v>
      </c>
      <c r="I570">
        <v>105.48127704913399</v>
      </c>
      <c r="J570" s="80">
        <v>2016</v>
      </c>
      <c r="K570" t="s">
        <v>11</v>
      </c>
      <c r="L570">
        <v>63</v>
      </c>
      <c r="M570">
        <v>7.0097463050000002</v>
      </c>
      <c r="N570">
        <v>5</v>
      </c>
      <c r="O570" t="s">
        <v>12</v>
      </c>
      <c r="P570">
        <v>89</v>
      </c>
      <c r="Q570" t="s">
        <v>13</v>
      </c>
      <c r="R570" t="s">
        <v>16</v>
      </c>
      <c r="S570" t="s">
        <v>14</v>
      </c>
      <c r="T570" s="79">
        <v>0</v>
      </c>
      <c r="U570" s="79">
        <v>5</v>
      </c>
      <c r="V570" s="79">
        <v>2.5</v>
      </c>
      <c r="W570" s="79">
        <v>5</v>
      </c>
      <c r="X570">
        <v>2.1577600669999999</v>
      </c>
      <c r="Y570" t="s">
        <v>776</v>
      </c>
      <c r="Z570" t="s">
        <v>636</v>
      </c>
      <c r="AA570">
        <v>3</v>
      </c>
      <c r="AB570">
        <v>312.447</v>
      </c>
      <c r="AC570">
        <v>28.721</v>
      </c>
      <c r="AD570" t="s">
        <v>525</v>
      </c>
      <c r="AE570" t="s">
        <v>521</v>
      </c>
      <c r="AF570">
        <v>2.8960309793331627</v>
      </c>
      <c r="AG570">
        <v>0.91</v>
      </c>
      <c r="AH570">
        <v>2.635388191193178</v>
      </c>
      <c r="AI570">
        <v>0.26064278813998465</v>
      </c>
      <c r="AJ570">
        <v>0.91</v>
      </c>
      <c r="AK570">
        <v>2.635388191193178</v>
      </c>
      <c r="AL570">
        <v>0.26064278813998465</v>
      </c>
      <c r="AM570">
        <v>20.756632174670802</v>
      </c>
      <c r="AN570">
        <v>2.0528537315608486</v>
      </c>
      <c r="AO570">
        <v>4.4787832031912021E-2</v>
      </c>
      <c r="AP570">
        <v>4.4295658053539362E-3</v>
      </c>
      <c r="AQ570">
        <v>0.13341858489683281</v>
      </c>
    </row>
    <row r="571" spans="1:43" x14ac:dyDescent="0.35">
      <c r="A571">
        <v>570</v>
      </c>
      <c r="B571">
        <v>40</v>
      </c>
      <c r="C571" t="s">
        <v>25</v>
      </c>
      <c r="D571" s="3">
        <v>-28.368976</v>
      </c>
      <c r="E571" s="1">
        <v>32.432015</v>
      </c>
      <c r="F571">
        <v>0</v>
      </c>
      <c r="G571" t="s">
        <v>10</v>
      </c>
      <c r="H571">
        <v>0</v>
      </c>
      <c r="I571">
        <v>85.406004739535305</v>
      </c>
      <c r="J571" s="80">
        <v>2016</v>
      </c>
      <c r="K571" t="s">
        <v>11</v>
      </c>
      <c r="L571">
        <v>63</v>
      </c>
      <c r="M571">
        <v>7.0097463050000002</v>
      </c>
      <c r="N571">
        <v>5</v>
      </c>
      <c r="O571" t="s">
        <v>12</v>
      </c>
      <c r="P571">
        <v>89</v>
      </c>
      <c r="Q571" t="s">
        <v>13</v>
      </c>
      <c r="R571" t="s">
        <v>16</v>
      </c>
      <c r="S571" t="s">
        <v>14</v>
      </c>
      <c r="T571" s="79">
        <v>0</v>
      </c>
      <c r="U571" s="79">
        <v>5</v>
      </c>
      <c r="V571" s="79">
        <v>2.5</v>
      </c>
      <c r="W571" s="79">
        <v>5</v>
      </c>
      <c r="X571">
        <v>1.2887924630000001</v>
      </c>
      <c r="Y571" t="s">
        <v>776</v>
      </c>
      <c r="Z571" t="s">
        <v>636</v>
      </c>
      <c r="AA571">
        <v>3</v>
      </c>
      <c r="AB571">
        <v>100.91</v>
      </c>
      <c r="AC571">
        <v>31.632999999999999</v>
      </c>
      <c r="AD571" t="s">
        <v>525</v>
      </c>
      <c r="AE571" t="s">
        <v>521</v>
      </c>
      <c r="AF571">
        <v>1.5659619821969735</v>
      </c>
      <c r="AG571">
        <v>0.91</v>
      </c>
      <c r="AH571">
        <v>1.4250254037992458</v>
      </c>
      <c r="AI571">
        <v>0.14093657839772766</v>
      </c>
      <c r="AJ571">
        <v>0.91</v>
      </c>
      <c r="AK571">
        <v>1.4250254037992458</v>
      </c>
      <c r="AL571">
        <v>0.14093657839772766</v>
      </c>
      <c r="AM571">
        <v>11.223670290801007</v>
      </c>
      <c r="AN571">
        <v>1.1100333254638364</v>
      </c>
      <c r="AO571">
        <v>1.4464981677981355E-2</v>
      </c>
      <c r="AP571">
        <v>1.4306025835366183E-3</v>
      </c>
      <c r="AQ571">
        <v>0.13341858489683281</v>
      </c>
    </row>
    <row r="572" spans="1:43" x14ac:dyDescent="0.35">
      <c r="A572">
        <v>571</v>
      </c>
      <c r="B572">
        <v>41</v>
      </c>
      <c r="C572" t="s">
        <v>9</v>
      </c>
      <c r="D572" s="14">
        <v>26.329806000000001</v>
      </c>
      <c r="E572" s="15">
        <v>57.107433</v>
      </c>
      <c r="F572">
        <v>0</v>
      </c>
      <c r="G572" t="s">
        <v>10</v>
      </c>
      <c r="H572">
        <v>0</v>
      </c>
      <c r="I572">
        <v>21.5387757573431</v>
      </c>
      <c r="J572" s="80">
        <v>2016</v>
      </c>
      <c r="K572" t="s">
        <v>11</v>
      </c>
      <c r="L572">
        <v>30</v>
      </c>
      <c r="M572">
        <v>3.1973802390000001</v>
      </c>
      <c r="N572">
        <v>5</v>
      </c>
      <c r="O572" t="s">
        <v>15</v>
      </c>
      <c r="P572">
        <v>91.3</v>
      </c>
      <c r="Q572" t="s">
        <v>13</v>
      </c>
      <c r="R572" t="s">
        <v>14</v>
      </c>
      <c r="S572" t="s">
        <v>14</v>
      </c>
      <c r="T572" s="79">
        <v>0</v>
      </c>
      <c r="U572" s="79">
        <v>5</v>
      </c>
      <c r="V572" s="79">
        <v>2.5</v>
      </c>
      <c r="W572" s="79">
        <v>5</v>
      </c>
      <c r="X572">
        <v>0.91997848500000001</v>
      </c>
      <c r="Y572" t="s">
        <v>784</v>
      </c>
      <c r="Z572" t="s">
        <v>631</v>
      </c>
      <c r="AA572">
        <v>3</v>
      </c>
      <c r="AB572">
        <v>2</v>
      </c>
      <c r="AC572">
        <v>1</v>
      </c>
      <c r="AD572" t="s">
        <v>519</v>
      </c>
      <c r="AE572" t="s">
        <v>532</v>
      </c>
      <c r="AF572">
        <v>2</v>
      </c>
      <c r="AG572">
        <v>1</v>
      </c>
      <c r="AH572">
        <v>2</v>
      </c>
      <c r="AI572">
        <v>0</v>
      </c>
      <c r="AJ572">
        <v>1</v>
      </c>
      <c r="AK572">
        <v>2</v>
      </c>
      <c r="AL572">
        <v>0</v>
      </c>
      <c r="AM572">
        <v>7.0041188148959472</v>
      </c>
      <c r="AN572">
        <v>0</v>
      </c>
      <c r="AO572">
        <v>6.4436386160879686E-3</v>
      </c>
      <c r="AP572">
        <v>0</v>
      </c>
      <c r="AQ572">
        <v>0.13341858489683281</v>
      </c>
    </row>
    <row r="573" spans="1:43" x14ac:dyDescent="0.35">
      <c r="A573">
        <v>572</v>
      </c>
      <c r="B573">
        <v>41</v>
      </c>
      <c r="C573" t="s">
        <v>9</v>
      </c>
      <c r="D573" s="7">
        <v>27.144414000000001</v>
      </c>
      <c r="E573" s="8">
        <v>56.231442000000001</v>
      </c>
      <c r="F573">
        <v>0</v>
      </c>
      <c r="G573" t="s">
        <v>10</v>
      </c>
      <c r="H573">
        <v>0</v>
      </c>
      <c r="I573">
        <v>44.960906078199102</v>
      </c>
      <c r="J573" s="80">
        <v>2016</v>
      </c>
      <c r="K573" t="s">
        <v>11</v>
      </c>
      <c r="L573">
        <v>170</v>
      </c>
      <c r="M573">
        <v>20.03618153</v>
      </c>
      <c r="N573">
        <v>5</v>
      </c>
      <c r="O573" t="s">
        <v>15</v>
      </c>
      <c r="P573">
        <v>91.3</v>
      </c>
      <c r="Q573" t="s">
        <v>13</v>
      </c>
      <c r="R573" t="s">
        <v>14</v>
      </c>
      <c r="S573" t="s">
        <v>14</v>
      </c>
      <c r="T573" s="79">
        <v>0</v>
      </c>
      <c r="U573" s="79">
        <v>5</v>
      </c>
      <c r="V573" s="79">
        <v>2.5</v>
      </c>
      <c r="W573" s="79">
        <v>5</v>
      </c>
      <c r="X573">
        <v>1.0985454240000001</v>
      </c>
      <c r="Y573" t="s">
        <v>784</v>
      </c>
      <c r="Z573" t="s">
        <v>631</v>
      </c>
      <c r="AA573">
        <v>3</v>
      </c>
      <c r="AB573">
        <v>14</v>
      </c>
      <c r="AC573">
        <v>4</v>
      </c>
      <c r="AD573" t="s">
        <v>519</v>
      </c>
      <c r="AE573" t="s">
        <v>532</v>
      </c>
      <c r="AF573">
        <v>14</v>
      </c>
      <c r="AG573">
        <v>0.77800000000000002</v>
      </c>
      <c r="AH573">
        <v>10.891999999999999</v>
      </c>
      <c r="AI573">
        <v>3.1080000000000005</v>
      </c>
      <c r="AJ573">
        <v>0.77800000000000002</v>
      </c>
      <c r="AK573">
        <v>10.891999999999999</v>
      </c>
      <c r="AL573">
        <v>3.1080000000000005</v>
      </c>
      <c r="AM573">
        <v>239.02967056381161</v>
      </c>
      <c r="AN573">
        <v>68.206409852398707</v>
      </c>
      <c r="AO573">
        <v>0.26258495079810279</v>
      </c>
      <c r="AP573">
        <v>7.4927839430821111E-2</v>
      </c>
      <c r="AQ573">
        <v>0.13341858489683281</v>
      </c>
    </row>
    <row r="574" spans="1:43" x14ac:dyDescent="0.35">
      <c r="A574">
        <v>573</v>
      </c>
      <c r="B574">
        <v>41</v>
      </c>
      <c r="C574" t="s">
        <v>9</v>
      </c>
      <c r="D574" s="7">
        <v>27.177631000000002</v>
      </c>
      <c r="E574" s="8">
        <v>56.369933000000003</v>
      </c>
      <c r="F574">
        <v>0</v>
      </c>
      <c r="G574" t="s">
        <v>10</v>
      </c>
      <c r="H574">
        <v>0</v>
      </c>
      <c r="I574">
        <v>45.105775316359903</v>
      </c>
      <c r="J574" s="80">
        <v>2016</v>
      </c>
      <c r="K574" t="s">
        <v>11</v>
      </c>
      <c r="L574">
        <v>20</v>
      </c>
      <c r="M574">
        <v>2.0820431909999999</v>
      </c>
      <c r="N574">
        <v>5</v>
      </c>
      <c r="O574" t="s">
        <v>15</v>
      </c>
      <c r="P574">
        <v>91.3</v>
      </c>
      <c r="Q574" t="s">
        <v>13</v>
      </c>
      <c r="R574" t="s">
        <v>14</v>
      </c>
      <c r="S574" t="s">
        <v>14</v>
      </c>
      <c r="T574" s="79">
        <v>0</v>
      </c>
      <c r="U574" s="79">
        <v>5</v>
      </c>
      <c r="V574" s="79">
        <v>2.5</v>
      </c>
      <c r="W574" s="79">
        <v>5</v>
      </c>
      <c r="X574">
        <v>1.0985454240000001</v>
      </c>
      <c r="Y574" t="s">
        <v>784</v>
      </c>
      <c r="Z574" t="s">
        <v>631</v>
      </c>
      <c r="AA574">
        <v>3</v>
      </c>
      <c r="AB574">
        <v>26</v>
      </c>
      <c r="AC574">
        <v>6</v>
      </c>
      <c r="AD574" t="s">
        <v>519</v>
      </c>
      <c r="AE574" t="s">
        <v>532</v>
      </c>
      <c r="AF574">
        <v>26</v>
      </c>
      <c r="AG574">
        <v>0.81299999999999994</v>
      </c>
      <c r="AH574">
        <v>21.137999999999998</v>
      </c>
      <c r="AI574">
        <v>4.8620000000000019</v>
      </c>
      <c r="AJ574">
        <v>0.81299999999999994</v>
      </c>
      <c r="AK574">
        <v>21.137999999999998</v>
      </c>
      <c r="AL574">
        <v>4.8620000000000019</v>
      </c>
      <c r="AM574">
        <v>48.203974776952904</v>
      </c>
      <c r="AN574">
        <v>11.087507113518075</v>
      </c>
      <c r="AO574">
        <v>5.2954255909833034E-2</v>
      </c>
      <c r="AP574">
        <v>1.2180130203122731E-2</v>
      </c>
      <c r="AQ574">
        <v>0.13341858489683281</v>
      </c>
    </row>
    <row r="575" spans="1:43" x14ac:dyDescent="0.35">
      <c r="A575">
        <v>574</v>
      </c>
      <c r="B575">
        <v>41</v>
      </c>
      <c r="C575" t="s">
        <v>9</v>
      </c>
      <c r="D575" s="7">
        <v>27.180464000000001</v>
      </c>
      <c r="E575" s="8">
        <v>56.292903000000003</v>
      </c>
      <c r="F575">
        <v>0</v>
      </c>
      <c r="G575" t="s">
        <v>10</v>
      </c>
      <c r="H575">
        <v>0</v>
      </c>
      <c r="I575">
        <v>44.6771997982325</v>
      </c>
      <c r="J575" s="80">
        <v>2016</v>
      </c>
      <c r="K575" t="s">
        <v>11</v>
      </c>
      <c r="L575">
        <v>550</v>
      </c>
      <c r="M575">
        <v>69.391092409999999</v>
      </c>
      <c r="N575">
        <v>5</v>
      </c>
      <c r="O575" t="s">
        <v>15</v>
      </c>
      <c r="P575">
        <v>91.3</v>
      </c>
      <c r="Q575" t="s">
        <v>13</v>
      </c>
      <c r="R575" t="s">
        <v>14</v>
      </c>
      <c r="S575" t="s">
        <v>14</v>
      </c>
      <c r="T575" s="79">
        <v>0</v>
      </c>
      <c r="U575" s="79">
        <v>5</v>
      </c>
      <c r="V575" s="79">
        <v>2.5</v>
      </c>
      <c r="W575" s="79">
        <v>5</v>
      </c>
      <c r="X575">
        <v>1.0985454240000001</v>
      </c>
      <c r="Y575" t="s">
        <v>784</v>
      </c>
      <c r="Z575" t="s">
        <v>631</v>
      </c>
      <c r="AA575">
        <v>3</v>
      </c>
      <c r="AB575">
        <v>122</v>
      </c>
      <c r="AC575">
        <v>23</v>
      </c>
      <c r="AD575" t="s">
        <v>519</v>
      </c>
      <c r="AE575" t="s">
        <v>532</v>
      </c>
      <c r="AF575">
        <v>122</v>
      </c>
      <c r="AG575">
        <v>0.73299999999999998</v>
      </c>
      <c r="AH575">
        <v>89.426000000000002</v>
      </c>
      <c r="AI575">
        <v>32.573999999999998</v>
      </c>
      <c r="AJ575">
        <v>0.73299999999999998</v>
      </c>
      <c r="AK575">
        <v>89.426000000000002</v>
      </c>
      <c r="AL575">
        <v>32.573999999999998</v>
      </c>
      <c r="AM575">
        <v>6796.6788935998466</v>
      </c>
      <c r="AN575">
        <v>2475.7343309565604</v>
      </c>
      <c r="AO575">
        <v>7.4664604969614947</v>
      </c>
      <c r="AP575">
        <v>2.7197066203120315</v>
      </c>
      <c r="AQ575">
        <v>0.13341858489683281</v>
      </c>
    </row>
    <row r="576" spans="1:43" x14ac:dyDescent="0.35">
      <c r="A576">
        <v>575</v>
      </c>
      <c r="B576">
        <v>41</v>
      </c>
      <c r="C576" t="s">
        <v>9</v>
      </c>
      <c r="D576" s="7">
        <v>27.082827999999999</v>
      </c>
      <c r="E576" s="8">
        <v>56.007581000000002</v>
      </c>
      <c r="F576">
        <v>0</v>
      </c>
      <c r="G576" t="s">
        <v>10</v>
      </c>
      <c r="H576">
        <v>0</v>
      </c>
      <c r="I576">
        <v>43.997446917596598</v>
      </c>
      <c r="J576" s="80">
        <v>2016</v>
      </c>
      <c r="K576" t="s">
        <v>11</v>
      </c>
      <c r="L576">
        <v>70</v>
      </c>
      <c r="M576">
        <v>7.8363482040000001</v>
      </c>
      <c r="N576">
        <v>5</v>
      </c>
      <c r="O576" t="s">
        <v>15</v>
      </c>
      <c r="P576">
        <v>91.3</v>
      </c>
      <c r="Q576" t="s">
        <v>13</v>
      </c>
      <c r="R576" t="s">
        <v>14</v>
      </c>
      <c r="S576" t="s">
        <v>14</v>
      </c>
      <c r="T576" s="79">
        <v>0</v>
      </c>
      <c r="U576" s="79">
        <v>5</v>
      </c>
      <c r="V576" s="79">
        <v>2.5</v>
      </c>
      <c r="W576" s="79">
        <v>5</v>
      </c>
      <c r="X576">
        <v>0.899965291</v>
      </c>
      <c r="Y576" t="s">
        <v>784</v>
      </c>
      <c r="Z576" t="s">
        <v>631</v>
      </c>
      <c r="AA576">
        <v>3</v>
      </c>
      <c r="AB576">
        <v>1258</v>
      </c>
      <c r="AC576">
        <v>291</v>
      </c>
      <c r="AD576" t="s">
        <v>519</v>
      </c>
      <c r="AE576" t="s">
        <v>532</v>
      </c>
      <c r="AF576">
        <v>1258</v>
      </c>
      <c r="AG576">
        <v>0.998</v>
      </c>
      <c r="AH576">
        <v>1255.4839999999999</v>
      </c>
      <c r="AI576">
        <v>2.5160000000000764</v>
      </c>
      <c r="AJ576">
        <v>0.998</v>
      </c>
      <c r="AK576">
        <v>1255.4839999999999</v>
      </c>
      <c r="AL576">
        <v>2.5160000000000764</v>
      </c>
      <c r="AM576">
        <v>10775.914335762032</v>
      </c>
      <c r="AN576">
        <v>21.595018708942607</v>
      </c>
      <c r="AO576">
        <v>9.6979488809751491</v>
      </c>
      <c r="AP576">
        <v>1.9434767296543976E-2</v>
      </c>
      <c r="AQ576">
        <v>0.13341858489683281</v>
      </c>
    </row>
    <row r="577" spans="1:43" x14ac:dyDescent="0.35">
      <c r="A577">
        <v>576</v>
      </c>
      <c r="B577">
        <v>42</v>
      </c>
      <c r="C577" t="s">
        <v>20</v>
      </c>
      <c r="D577" s="7">
        <v>54.615588000000002</v>
      </c>
      <c r="E577" s="8">
        <v>19.860703999999998</v>
      </c>
      <c r="F577">
        <v>0</v>
      </c>
      <c r="G577" t="s">
        <v>10</v>
      </c>
      <c r="H577">
        <v>0</v>
      </c>
      <c r="I577">
        <v>116.70388592796699</v>
      </c>
      <c r="J577" s="80">
        <v>2015</v>
      </c>
      <c r="K577" t="s">
        <v>11</v>
      </c>
      <c r="L577">
        <v>500</v>
      </c>
      <c r="M577">
        <v>62.735052189999998</v>
      </c>
      <c r="N577">
        <v>5</v>
      </c>
      <c r="O577" t="s">
        <v>23</v>
      </c>
      <c r="P577">
        <v>95.5</v>
      </c>
      <c r="Q577" t="s">
        <v>27</v>
      </c>
      <c r="R577" t="s">
        <v>16</v>
      </c>
      <c r="S577" t="s">
        <v>16</v>
      </c>
      <c r="T577" s="79">
        <v>0</v>
      </c>
      <c r="U577" s="79">
        <v>2</v>
      </c>
      <c r="V577" s="79">
        <v>1</v>
      </c>
      <c r="W577" s="79">
        <v>2</v>
      </c>
      <c r="X577">
        <v>0.54424737099999998</v>
      </c>
      <c r="Y577" t="s">
        <v>754</v>
      </c>
      <c r="Z577" t="s">
        <v>620</v>
      </c>
      <c r="AA577">
        <v>7</v>
      </c>
      <c r="AB577">
        <v>2.1</v>
      </c>
      <c r="AC577">
        <v>1.6</v>
      </c>
      <c r="AD577" t="s">
        <v>519</v>
      </c>
      <c r="AE577" t="s">
        <v>532</v>
      </c>
      <c r="AF577">
        <v>2.1</v>
      </c>
      <c r="AG577" t="s">
        <v>671</v>
      </c>
      <c r="AH577" t="s">
        <v>1129</v>
      </c>
      <c r="AI577" t="s">
        <v>1130</v>
      </c>
      <c r="AJ577">
        <v>0.59524549999999998</v>
      </c>
      <c r="AK577">
        <v>1.2500155500000001</v>
      </c>
      <c r="AL577">
        <v>0.84998445</v>
      </c>
      <c r="AM577">
        <v>82.114964154514709</v>
      </c>
      <c r="AN577">
        <v>55.836459509359628</v>
      </c>
      <c r="AO577">
        <v>4.4690853360853863E-2</v>
      </c>
      <c r="AP577">
        <v>3.0388846293916926E-2</v>
      </c>
      <c r="AQ577">
        <v>0.13341858489683281</v>
      </c>
    </row>
    <row r="578" spans="1:43" x14ac:dyDescent="0.35">
      <c r="A578">
        <v>577</v>
      </c>
      <c r="B578">
        <v>42</v>
      </c>
      <c r="C578" t="s">
        <v>20</v>
      </c>
      <c r="D578" s="7">
        <v>54.871580000000002</v>
      </c>
      <c r="E578" s="8">
        <v>19.933223999999999</v>
      </c>
      <c r="F578">
        <v>0</v>
      </c>
      <c r="G578" t="s">
        <v>10</v>
      </c>
      <c r="H578">
        <v>0</v>
      </c>
      <c r="I578">
        <v>130.84987094309199</v>
      </c>
      <c r="J578" s="80">
        <v>2015</v>
      </c>
      <c r="K578" t="s">
        <v>11</v>
      </c>
      <c r="L578">
        <v>500</v>
      </c>
      <c r="M578">
        <v>62.735052189999998</v>
      </c>
      <c r="N578">
        <v>5</v>
      </c>
      <c r="O578" t="s">
        <v>23</v>
      </c>
      <c r="P578">
        <v>95.5</v>
      </c>
      <c r="Q578" t="s">
        <v>27</v>
      </c>
      <c r="R578" t="s">
        <v>16</v>
      </c>
      <c r="S578" t="s">
        <v>16</v>
      </c>
      <c r="T578" s="79">
        <v>0</v>
      </c>
      <c r="U578" s="79">
        <v>2</v>
      </c>
      <c r="V578" s="79">
        <v>1</v>
      </c>
      <c r="W578" s="79">
        <v>2</v>
      </c>
      <c r="X578">
        <v>0.54424737099999998</v>
      </c>
      <c r="Y578" t="s">
        <v>754</v>
      </c>
      <c r="Z578" t="s">
        <v>620</v>
      </c>
      <c r="AA578">
        <v>6</v>
      </c>
      <c r="AB578">
        <v>2.6</v>
      </c>
      <c r="AC578">
        <v>1.3</v>
      </c>
      <c r="AD578" t="s">
        <v>519</v>
      </c>
      <c r="AE578" t="s">
        <v>532</v>
      </c>
      <c r="AF578">
        <v>2.6</v>
      </c>
      <c r="AG578" t="s">
        <v>671</v>
      </c>
      <c r="AH578" t="s">
        <v>1129</v>
      </c>
      <c r="AI578" t="s">
        <v>1130</v>
      </c>
      <c r="AJ578">
        <v>0.59524549999999998</v>
      </c>
      <c r="AK578">
        <v>1.5476383</v>
      </c>
      <c r="AL578">
        <v>1.0523617000000001</v>
      </c>
      <c r="AM578">
        <v>101.66614609606583</v>
      </c>
      <c r="AN578">
        <v>69.130854630635739</v>
      </c>
      <c r="AO578">
        <v>5.5331532732485741E-2</v>
      </c>
      <c r="AP578">
        <v>3.7624285887706679E-2</v>
      </c>
      <c r="AQ578">
        <v>0.13341858489683281</v>
      </c>
    </row>
    <row r="579" spans="1:43" x14ac:dyDescent="0.35">
      <c r="A579">
        <v>578</v>
      </c>
      <c r="B579">
        <v>42</v>
      </c>
      <c r="C579" t="s">
        <v>20</v>
      </c>
      <c r="D579" s="3">
        <v>54.938578999999997</v>
      </c>
      <c r="E579" s="1">
        <v>20.354666000000002</v>
      </c>
      <c r="F579">
        <v>0</v>
      </c>
      <c r="G579" t="s">
        <v>10</v>
      </c>
      <c r="H579">
        <v>0</v>
      </c>
      <c r="I579">
        <v>100.48659282998101</v>
      </c>
      <c r="J579" s="80">
        <v>2015</v>
      </c>
      <c r="K579" t="s">
        <v>11</v>
      </c>
      <c r="L579">
        <v>500</v>
      </c>
      <c r="M579">
        <v>62.735052189999998</v>
      </c>
      <c r="N579">
        <v>5</v>
      </c>
      <c r="O579" t="s">
        <v>23</v>
      </c>
      <c r="P579">
        <v>95.5</v>
      </c>
      <c r="Q579" t="s">
        <v>27</v>
      </c>
      <c r="R579" t="s">
        <v>16</v>
      </c>
      <c r="S579" t="s">
        <v>16</v>
      </c>
      <c r="T579" s="79">
        <v>0</v>
      </c>
      <c r="U579" s="79">
        <v>2</v>
      </c>
      <c r="V579" s="79">
        <v>1</v>
      </c>
      <c r="W579" s="79">
        <v>2</v>
      </c>
      <c r="X579">
        <v>0.54424737099999998</v>
      </c>
      <c r="Y579" t="s">
        <v>754</v>
      </c>
      <c r="Z579" t="s">
        <v>620</v>
      </c>
      <c r="AA579">
        <v>3</v>
      </c>
      <c r="AB579">
        <v>2.8</v>
      </c>
      <c r="AC579">
        <v>7.7</v>
      </c>
      <c r="AD579" t="s">
        <v>519</v>
      </c>
      <c r="AE579" t="s">
        <v>532</v>
      </c>
      <c r="AF579">
        <v>2.8</v>
      </c>
      <c r="AG579" t="s">
        <v>671</v>
      </c>
      <c r="AH579" t="s">
        <v>1129</v>
      </c>
      <c r="AI579" t="s">
        <v>1130</v>
      </c>
      <c r="AJ579">
        <v>0.59524549999999998</v>
      </c>
      <c r="AK579">
        <v>1.6666873999999998</v>
      </c>
      <c r="AL579">
        <v>1.1333126</v>
      </c>
      <c r="AM579">
        <v>109.48661887268626</v>
      </c>
      <c r="AN579">
        <v>74.44861267914618</v>
      </c>
      <c r="AO579">
        <v>5.9587804481138477E-2</v>
      </c>
      <c r="AP579">
        <v>4.0518461725222575E-2</v>
      </c>
      <c r="AQ579">
        <v>0.13341858489683281</v>
      </c>
    </row>
    <row r="580" spans="1:43" x14ac:dyDescent="0.35">
      <c r="A580">
        <v>579</v>
      </c>
      <c r="B580">
        <v>42</v>
      </c>
      <c r="C580" t="s">
        <v>20</v>
      </c>
      <c r="D580" s="3">
        <v>54.939760999999997</v>
      </c>
      <c r="E580" s="1">
        <v>20.317523999999999</v>
      </c>
      <c r="F580">
        <v>0</v>
      </c>
      <c r="G580" t="s">
        <v>10</v>
      </c>
      <c r="H580">
        <v>0</v>
      </c>
      <c r="I580">
        <v>102.90400031874</v>
      </c>
      <c r="J580" s="80">
        <v>2015</v>
      </c>
      <c r="K580" t="s">
        <v>11</v>
      </c>
      <c r="L580">
        <v>500</v>
      </c>
      <c r="M580">
        <v>62.735052189999998</v>
      </c>
      <c r="N580">
        <v>5</v>
      </c>
      <c r="O580" t="s">
        <v>23</v>
      </c>
      <c r="P580">
        <v>95.5</v>
      </c>
      <c r="Q580" t="s">
        <v>27</v>
      </c>
      <c r="R580" t="s">
        <v>16</v>
      </c>
      <c r="S580" t="s">
        <v>16</v>
      </c>
      <c r="T580" s="79">
        <v>0</v>
      </c>
      <c r="U580" s="79">
        <v>2</v>
      </c>
      <c r="V580" s="79">
        <v>1</v>
      </c>
      <c r="W580" s="79">
        <v>2</v>
      </c>
      <c r="X580">
        <v>0.54424737099999998</v>
      </c>
      <c r="Y580" t="s">
        <v>754</v>
      </c>
      <c r="Z580" t="s">
        <v>620</v>
      </c>
      <c r="AA580">
        <v>2</v>
      </c>
      <c r="AB580">
        <v>4.9000000000000004</v>
      </c>
      <c r="AC580">
        <v>1.3</v>
      </c>
      <c r="AD580" t="s">
        <v>519</v>
      </c>
      <c r="AE580" t="s">
        <v>532</v>
      </c>
      <c r="AF580">
        <v>4.9000000000000004</v>
      </c>
      <c r="AG580" t="s">
        <v>671</v>
      </c>
      <c r="AH580" t="s">
        <v>1129</v>
      </c>
      <c r="AI580" t="s">
        <v>1130</v>
      </c>
      <c r="AJ580">
        <v>0.59524549999999998</v>
      </c>
      <c r="AK580">
        <v>2.9167029500000003</v>
      </c>
      <c r="AL580">
        <v>1.98329705</v>
      </c>
      <c r="AM580">
        <v>191.60158302720103</v>
      </c>
      <c r="AN580">
        <v>130.28507218850581</v>
      </c>
      <c r="AO580">
        <v>0.10427865784199239</v>
      </c>
      <c r="AP580">
        <v>7.0907308019139498E-2</v>
      </c>
      <c r="AQ580">
        <v>0.13341858489683281</v>
      </c>
    </row>
    <row r="581" spans="1:43" x14ac:dyDescent="0.35">
      <c r="A581">
        <v>580</v>
      </c>
      <c r="B581">
        <v>42</v>
      </c>
      <c r="C581" t="s">
        <v>20</v>
      </c>
      <c r="D581" s="3">
        <v>54.939762999999999</v>
      </c>
      <c r="E581" s="1">
        <v>20.324404000000001</v>
      </c>
      <c r="F581">
        <v>0</v>
      </c>
      <c r="G581" t="s">
        <v>10</v>
      </c>
      <c r="H581">
        <v>0</v>
      </c>
      <c r="I581">
        <v>102.471811005823</v>
      </c>
      <c r="J581" s="80">
        <v>2015</v>
      </c>
      <c r="K581" t="s">
        <v>11</v>
      </c>
      <c r="L581">
        <v>500</v>
      </c>
      <c r="M581">
        <v>62.735052189999998</v>
      </c>
      <c r="N581">
        <v>5</v>
      </c>
      <c r="O581" t="s">
        <v>23</v>
      </c>
      <c r="P581">
        <v>95.5</v>
      </c>
      <c r="Q581" t="s">
        <v>27</v>
      </c>
      <c r="R581" t="s">
        <v>16</v>
      </c>
      <c r="S581" t="s">
        <v>16</v>
      </c>
      <c r="T581" s="79">
        <v>0</v>
      </c>
      <c r="U581" s="79">
        <v>2</v>
      </c>
      <c r="V581" s="79">
        <v>1</v>
      </c>
      <c r="W581" s="79">
        <v>2</v>
      </c>
      <c r="X581">
        <v>0.54424737099999998</v>
      </c>
      <c r="Y581" t="s">
        <v>754</v>
      </c>
      <c r="Z581" t="s">
        <v>620</v>
      </c>
      <c r="AA581">
        <v>3</v>
      </c>
      <c r="AB581">
        <v>3.6</v>
      </c>
      <c r="AC581">
        <v>11.3</v>
      </c>
      <c r="AD581" t="s">
        <v>519</v>
      </c>
      <c r="AE581" t="s">
        <v>532</v>
      </c>
      <c r="AF581">
        <v>3.6</v>
      </c>
      <c r="AG581" t="s">
        <v>671</v>
      </c>
      <c r="AH581" t="s">
        <v>1129</v>
      </c>
      <c r="AI581" t="s">
        <v>1130</v>
      </c>
      <c r="AJ581">
        <v>0.59524549999999998</v>
      </c>
      <c r="AK581">
        <v>2.1428837999999999</v>
      </c>
      <c r="AL581">
        <v>1.4571162000000002</v>
      </c>
      <c r="AM581">
        <v>140.76850997916807</v>
      </c>
      <c r="AN581">
        <v>95.719644873187931</v>
      </c>
      <c r="AO581">
        <v>7.6612891475749484E-2</v>
      </c>
      <c r="AP581">
        <v>5.2095165075286158E-2</v>
      </c>
      <c r="AQ581">
        <v>0.13341858489683281</v>
      </c>
    </row>
    <row r="582" spans="1:43" x14ac:dyDescent="0.35">
      <c r="A582">
        <v>581</v>
      </c>
      <c r="B582">
        <v>42</v>
      </c>
      <c r="C582" t="s">
        <v>20</v>
      </c>
      <c r="D582" s="3">
        <v>54.941336999999997</v>
      </c>
      <c r="E582" s="1">
        <v>20.302388000000001</v>
      </c>
      <c r="F582">
        <v>0</v>
      </c>
      <c r="G582" t="s">
        <v>10</v>
      </c>
      <c r="H582">
        <v>0</v>
      </c>
      <c r="I582">
        <v>103.881638757302</v>
      </c>
      <c r="J582" s="80">
        <v>2015</v>
      </c>
      <c r="K582" t="s">
        <v>11</v>
      </c>
      <c r="L582">
        <v>500</v>
      </c>
      <c r="M582">
        <v>62.735052189999998</v>
      </c>
      <c r="N582">
        <v>5</v>
      </c>
      <c r="O582" t="s">
        <v>23</v>
      </c>
      <c r="P582">
        <v>95.5</v>
      </c>
      <c r="Q582" t="s">
        <v>27</v>
      </c>
      <c r="R582" t="s">
        <v>16</v>
      </c>
      <c r="S582" t="s">
        <v>16</v>
      </c>
      <c r="T582" s="79">
        <v>0</v>
      </c>
      <c r="U582" s="79">
        <v>2</v>
      </c>
      <c r="V582" s="79">
        <v>1</v>
      </c>
      <c r="W582" s="79">
        <v>2</v>
      </c>
      <c r="X582">
        <v>0.54424737099999998</v>
      </c>
      <c r="Y582" t="s">
        <v>754</v>
      </c>
      <c r="Z582" t="s">
        <v>620</v>
      </c>
      <c r="AA582">
        <v>4</v>
      </c>
      <c r="AB582">
        <v>22.3</v>
      </c>
      <c r="AC582">
        <v>11</v>
      </c>
      <c r="AD582" t="s">
        <v>519</v>
      </c>
      <c r="AE582" t="s">
        <v>532</v>
      </c>
      <c r="AF582">
        <v>22.3</v>
      </c>
      <c r="AG582" t="s">
        <v>671</v>
      </c>
      <c r="AH582" t="s">
        <v>1129</v>
      </c>
      <c r="AI582" t="s">
        <v>1130</v>
      </c>
      <c r="AJ582">
        <v>0.59524549999999998</v>
      </c>
      <c r="AK582">
        <v>13.27397465</v>
      </c>
      <c r="AL582">
        <v>9.0260253500000012</v>
      </c>
      <c r="AM582">
        <v>871.98271459318005</v>
      </c>
      <c r="AN582">
        <v>592.93002240891428</v>
      </c>
      <c r="AO582">
        <v>0.47457429997478151</v>
      </c>
      <c r="AP582">
        <v>0.32270060588302263</v>
      </c>
      <c r="AQ582">
        <v>0.13341858489683281</v>
      </c>
    </row>
    <row r="583" spans="1:43" x14ac:dyDescent="0.35">
      <c r="A583">
        <v>582</v>
      </c>
      <c r="B583">
        <v>42</v>
      </c>
      <c r="C583" t="s">
        <v>20</v>
      </c>
      <c r="D583" s="3">
        <v>54.946316000000003</v>
      </c>
      <c r="E583" s="1">
        <v>20.151990000000001</v>
      </c>
      <c r="F583">
        <v>0</v>
      </c>
      <c r="G583" t="s">
        <v>10</v>
      </c>
      <c r="H583">
        <v>0</v>
      </c>
      <c r="I583">
        <v>113.60959238380801</v>
      </c>
      <c r="J583" s="80">
        <v>2015</v>
      </c>
      <c r="K583" t="s">
        <v>11</v>
      </c>
      <c r="L583">
        <v>500</v>
      </c>
      <c r="M583">
        <v>62.735052189999998</v>
      </c>
      <c r="N583">
        <v>5</v>
      </c>
      <c r="O583" t="s">
        <v>23</v>
      </c>
      <c r="P583">
        <v>95.5</v>
      </c>
      <c r="Q583" t="s">
        <v>27</v>
      </c>
      <c r="R583" t="s">
        <v>16</v>
      </c>
      <c r="S583" t="s">
        <v>16</v>
      </c>
      <c r="T583" s="79">
        <v>0</v>
      </c>
      <c r="U583" s="79">
        <v>2</v>
      </c>
      <c r="V583" s="79">
        <v>1</v>
      </c>
      <c r="W583" s="79">
        <v>2</v>
      </c>
      <c r="X583">
        <v>0.54424737099999998</v>
      </c>
      <c r="Y583" t="s">
        <v>754</v>
      </c>
      <c r="Z583" t="s">
        <v>620</v>
      </c>
      <c r="AA583">
        <v>4</v>
      </c>
      <c r="AB583">
        <v>4.0999999999999996</v>
      </c>
      <c r="AC583">
        <v>7.5</v>
      </c>
      <c r="AD583" t="s">
        <v>519</v>
      </c>
      <c r="AE583" t="s">
        <v>532</v>
      </c>
      <c r="AF583">
        <v>4.0999999999999996</v>
      </c>
      <c r="AG583" t="s">
        <v>671</v>
      </c>
      <c r="AH583" t="s">
        <v>1129</v>
      </c>
      <c r="AI583" t="s">
        <v>1130</v>
      </c>
      <c r="AJ583">
        <v>0.59524549999999998</v>
      </c>
      <c r="AK583">
        <v>2.4405065499999998</v>
      </c>
      <c r="AL583">
        <v>1.6594934499999998</v>
      </c>
      <c r="AM583">
        <v>160.31969192071921</v>
      </c>
      <c r="AN583">
        <v>109.01403999446401</v>
      </c>
      <c r="AO583">
        <v>8.7253570847381362E-2</v>
      </c>
      <c r="AP583">
        <v>5.9330604669075894E-2</v>
      </c>
      <c r="AQ583">
        <v>0.13341858489683281</v>
      </c>
    </row>
    <row r="584" spans="1:43" x14ac:dyDescent="0.35">
      <c r="A584">
        <v>583</v>
      </c>
      <c r="B584">
        <v>42</v>
      </c>
      <c r="C584" t="s">
        <v>20</v>
      </c>
      <c r="D584" s="3">
        <v>54.951602999999999</v>
      </c>
      <c r="E584" s="1">
        <v>20.283107000000001</v>
      </c>
      <c r="F584">
        <v>0</v>
      </c>
      <c r="G584" t="s">
        <v>10</v>
      </c>
      <c r="H584">
        <v>0</v>
      </c>
      <c r="I584">
        <v>105.93139439417099</v>
      </c>
      <c r="J584" s="80">
        <v>2015</v>
      </c>
      <c r="K584" t="s">
        <v>11</v>
      </c>
      <c r="L584">
        <v>500</v>
      </c>
      <c r="M584">
        <v>62.735052189999998</v>
      </c>
      <c r="N584">
        <v>5</v>
      </c>
      <c r="O584" t="s">
        <v>23</v>
      </c>
      <c r="P584">
        <v>95.5</v>
      </c>
      <c r="Q584" t="s">
        <v>27</v>
      </c>
      <c r="R584" t="s">
        <v>16</v>
      </c>
      <c r="S584" t="s">
        <v>16</v>
      </c>
      <c r="T584" s="79">
        <v>0</v>
      </c>
      <c r="U584" s="79">
        <v>2</v>
      </c>
      <c r="V584" s="79">
        <v>1</v>
      </c>
      <c r="W584" s="79">
        <v>2</v>
      </c>
      <c r="X584">
        <v>0.54424737099999998</v>
      </c>
      <c r="Y584" t="s">
        <v>754</v>
      </c>
      <c r="Z584" t="s">
        <v>620</v>
      </c>
      <c r="AA584">
        <v>7</v>
      </c>
      <c r="AB584">
        <v>14.7</v>
      </c>
      <c r="AC584">
        <v>20.8</v>
      </c>
      <c r="AD584" t="s">
        <v>519</v>
      </c>
      <c r="AE584" t="s">
        <v>532</v>
      </c>
      <c r="AF584">
        <v>14.7</v>
      </c>
      <c r="AG584" t="s">
        <v>671</v>
      </c>
      <c r="AH584" t="s">
        <v>1129</v>
      </c>
      <c r="AI584" t="s">
        <v>1130</v>
      </c>
      <c r="AJ584">
        <v>0.59524549999999998</v>
      </c>
      <c r="AK584">
        <v>8.7501088500000002</v>
      </c>
      <c r="AL584">
        <v>5.9498911499999991</v>
      </c>
      <c r="AM584">
        <v>574.80474908160306</v>
      </c>
      <c r="AN584">
        <v>390.85521656551731</v>
      </c>
      <c r="AO584">
        <v>0.31283597352597714</v>
      </c>
      <c r="AP584">
        <v>0.21272192405741844</v>
      </c>
      <c r="AQ584">
        <v>0.13341858489683281</v>
      </c>
    </row>
    <row r="585" spans="1:43" x14ac:dyDescent="0.35">
      <c r="A585">
        <v>584</v>
      </c>
      <c r="B585">
        <v>42</v>
      </c>
      <c r="C585" t="s">
        <v>20</v>
      </c>
      <c r="D585" s="3">
        <v>54.955238999999999</v>
      </c>
      <c r="E585" s="1">
        <v>20.231470000000002</v>
      </c>
      <c r="F585">
        <v>0</v>
      </c>
      <c r="G585" t="s">
        <v>10</v>
      </c>
      <c r="H585">
        <v>0</v>
      </c>
      <c r="I585">
        <v>109.808244999081</v>
      </c>
      <c r="J585" s="80">
        <v>2015</v>
      </c>
      <c r="K585" t="s">
        <v>11</v>
      </c>
      <c r="L585">
        <v>500</v>
      </c>
      <c r="M585">
        <v>62.735052189999998</v>
      </c>
      <c r="N585">
        <v>5</v>
      </c>
      <c r="O585" t="s">
        <v>23</v>
      </c>
      <c r="P585">
        <v>95.5</v>
      </c>
      <c r="Q585" t="s">
        <v>27</v>
      </c>
      <c r="R585" t="s">
        <v>16</v>
      </c>
      <c r="S585" t="s">
        <v>16</v>
      </c>
      <c r="T585" s="79">
        <v>0</v>
      </c>
      <c r="U585" s="79">
        <v>2</v>
      </c>
      <c r="V585" s="79">
        <v>1</v>
      </c>
      <c r="W585" s="79">
        <v>2</v>
      </c>
      <c r="X585">
        <v>0.54424737099999998</v>
      </c>
      <c r="Y585" t="s">
        <v>754</v>
      </c>
      <c r="Z585" t="s">
        <v>620</v>
      </c>
      <c r="AA585">
        <v>6</v>
      </c>
      <c r="AB585">
        <v>1.3</v>
      </c>
      <c r="AC585">
        <v>0.8</v>
      </c>
      <c r="AD585" t="s">
        <v>519</v>
      </c>
      <c r="AE585" t="s">
        <v>532</v>
      </c>
      <c r="AF585">
        <v>1.3</v>
      </c>
      <c r="AG585" t="s">
        <v>671</v>
      </c>
      <c r="AH585" t="s">
        <v>1129</v>
      </c>
      <c r="AI585" t="s">
        <v>1130</v>
      </c>
      <c r="AJ585">
        <v>0.59524549999999998</v>
      </c>
      <c r="AK585">
        <v>0.77381915000000001</v>
      </c>
      <c r="AL585">
        <v>0.52618085000000003</v>
      </c>
      <c r="AM585">
        <v>50.833073048032915</v>
      </c>
      <c r="AN585">
        <v>34.565427315317869</v>
      </c>
      <c r="AO585">
        <v>2.7665766366242871E-2</v>
      </c>
      <c r="AP585">
        <v>1.881214294385334E-2</v>
      </c>
      <c r="AQ585">
        <v>0.13341858489683281</v>
      </c>
    </row>
    <row r="586" spans="1:43" x14ac:dyDescent="0.35">
      <c r="A586">
        <v>585</v>
      </c>
      <c r="B586">
        <v>42</v>
      </c>
      <c r="C586" t="s">
        <v>20</v>
      </c>
      <c r="D586" s="3">
        <v>54.956415999999997</v>
      </c>
      <c r="E586" s="1">
        <v>19.998346999999999</v>
      </c>
      <c r="F586">
        <v>0</v>
      </c>
      <c r="G586" t="s">
        <v>10</v>
      </c>
      <c r="H586">
        <v>0</v>
      </c>
      <c r="I586">
        <v>129.49430857790401</v>
      </c>
      <c r="J586" s="80">
        <v>2015</v>
      </c>
      <c r="K586" t="s">
        <v>11</v>
      </c>
      <c r="L586">
        <v>500</v>
      </c>
      <c r="M586">
        <v>62.735052189999998</v>
      </c>
      <c r="N586">
        <v>5</v>
      </c>
      <c r="O586" t="s">
        <v>23</v>
      </c>
      <c r="P586">
        <v>95.5</v>
      </c>
      <c r="Q586" t="s">
        <v>27</v>
      </c>
      <c r="R586" t="s">
        <v>16</v>
      </c>
      <c r="S586" t="s">
        <v>16</v>
      </c>
      <c r="T586" s="79">
        <v>0</v>
      </c>
      <c r="U586" s="79">
        <v>2</v>
      </c>
      <c r="V586" s="79">
        <v>1</v>
      </c>
      <c r="W586" s="79">
        <v>2</v>
      </c>
      <c r="X586">
        <v>0.54424737099999998</v>
      </c>
      <c r="Y586" t="s">
        <v>754</v>
      </c>
      <c r="Z586" t="s">
        <v>620</v>
      </c>
      <c r="AA586">
        <v>7</v>
      </c>
      <c r="AB586">
        <v>36.200000000000003</v>
      </c>
      <c r="AC586">
        <v>58.6</v>
      </c>
      <c r="AD586" t="s">
        <v>519</v>
      </c>
      <c r="AE586" t="s">
        <v>532</v>
      </c>
      <c r="AF586">
        <v>36.200000000000003</v>
      </c>
      <c r="AG586" t="s">
        <v>671</v>
      </c>
      <c r="AH586" t="s">
        <v>1129</v>
      </c>
      <c r="AI586" t="s">
        <v>1130</v>
      </c>
      <c r="AJ586">
        <v>0.59524549999999998</v>
      </c>
      <c r="AK586">
        <v>21.547887100000001</v>
      </c>
      <c r="AL586">
        <v>14.652112900000002</v>
      </c>
      <c r="AM586">
        <v>1415.5055725683012</v>
      </c>
      <c r="AN586">
        <v>962.51420678038994</v>
      </c>
      <c r="AO586">
        <v>0.77038518650614762</v>
      </c>
      <c r="AP586">
        <v>0.52384582659037759</v>
      </c>
      <c r="AQ586">
        <v>0.13341858489683281</v>
      </c>
    </row>
    <row r="587" spans="1:43" x14ac:dyDescent="0.35">
      <c r="A587">
        <v>586</v>
      </c>
      <c r="B587">
        <v>42</v>
      </c>
      <c r="C587" t="s">
        <v>20</v>
      </c>
      <c r="D587" s="3">
        <v>54.960286000000004</v>
      </c>
      <c r="E587" s="1">
        <v>20.263819000000002</v>
      </c>
      <c r="F587">
        <v>0</v>
      </c>
      <c r="G587" t="s">
        <v>10</v>
      </c>
      <c r="H587">
        <v>0</v>
      </c>
      <c r="I587">
        <v>108.034855815417</v>
      </c>
      <c r="J587" s="80">
        <v>2015</v>
      </c>
      <c r="K587" t="s">
        <v>11</v>
      </c>
      <c r="L587">
        <v>500</v>
      </c>
      <c r="M587">
        <v>62.735052189999998</v>
      </c>
      <c r="N587">
        <v>5</v>
      </c>
      <c r="O587" t="s">
        <v>23</v>
      </c>
      <c r="P587">
        <v>95.5</v>
      </c>
      <c r="Q587" t="s">
        <v>27</v>
      </c>
      <c r="R587" t="s">
        <v>16</v>
      </c>
      <c r="S587" t="s">
        <v>16</v>
      </c>
      <c r="T587" s="79">
        <v>0</v>
      </c>
      <c r="U587" s="79">
        <v>2</v>
      </c>
      <c r="V587" s="79">
        <v>1</v>
      </c>
      <c r="W587" s="79">
        <v>2</v>
      </c>
      <c r="X587">
        <v>0.54424737099999998</v>
      </c>
      <c r="Y587" t="s">
        <v>754</v>
      </c>
      <c r="Z587" t="s">
        <v>620</v>
      </c>
      <c r="AA587">
        <v>3</v>
      </c>
      <c r="AB587">
        <v>11.6</v>
      </c>
      <c r="AC587">
        <v>27.6</v>
      </c>
      <c r="AD587" t="s">
        <v>519</v>
      </c>
      <c r="AE587" t="s">
        <v>532</v>
      </c>
      <c r="AF587">
        <v>11.6</v>
      </c>
      <c r="AG587" t="s">
        <v>671</v>
      </c>
      <c r="AH587" t="s">
        <v>1129</v>
      </c>
      <c r="AI587" t="s">
        <v>1130</v>
      </c>
      <c r="AJ587">
        <v>0.59524549999999998</v>
      </c>
      <c r="AK587">
        <v>6.9048477999999998</v>
      </c>
      <c r="AL587">
        <v>4.6951521999999999</v>
      </c>
      <c r="AM587">
        <v>453.58742104398607</v>
      </c>
      <c r="AN587">
        <v>308.42996681360552</v>
      </c>
      <c r="AO587">
        <v>0.24686376142185948</v>
      </c>
      <c r="AP587">
        <v>0.16786219857592205</v>
      </c>
      <c r="AQ587">
        <v>0.13341858489683281</v>
      </c>
    </row>
    <row r="588" spans="1:43" x14ac:dyDescent="0.35">
      <c r="A588">
        <v>587</v>
      </c>
      <c r="B588">
        <v>42</v>
      </c>
      <c r="C588" t="s">
        <v>20</v>
      </c>
      <c r="D588" s="3">
        <v>54.965021</v>
      </c>
      <c r="E588" s="1">
        <v>20.486376</v>
      </c>
      <c r="F588">
        <v>0</v>
      </c>
      <c r="G588" t="s">
        <v>10</v>
      </c>
      <c r="H588">
        <v>0</v>
      </c>
      <c r="I588">
        <v>98.019185108435295</v>
      </c>
      <c r="J588" s="80">
        <v>2015</v>
      </c>
      <c r="K588" t="s">
        <v>11</v>
      </c>
      <c r="L588">
        <v>500</v>
      </c>
      <c r="M588">
        <v>62.735052189999998</v>
      </c>
      <c r="N588">
        <v>5</v>
      </c>
      <c r="O588" t="s">
        <v>23</v>
      </c>
      <c r="P588">
        <v>95.5</v>
      </c>
      <c r="Q588" t="s">
        <v>27</v>
      </c>
      <c r="R588" t="s">
        <v>16</v>
      </c>
      <c r="S588" t="s">
        <v>16</v>
      </c>
      <c r="T588" s="79">
        <v>0</v>
      </c>
      <c r="U588" s="79">
        <v>2</v>
      </c>
      <c r="V588" s="79">
        <v>1</v>
      </c>
      <c r="W588" s="79">
        <v>2</v>
      </c>
      <c r="X588">
        <v>0.54424737099999998</v>
      </c>
      <c r="Y588" t="s">
        <v>754</v>
      </c>
      <c r="Z588" t="s">
        <v>620</v>
      </c>
      <c r="AA588">
        <v>3</v>
      </c>
      <c r="AB588">
        <v>11.8</v>
      </c>
      <c r="AC588">
        <v>14</v>
      </c>
      <c r="AD588" t="s">
        <v>519</v>
      </c>
      <c r="AE588" t="s">
        <v>532</v>
      </c>
      <c r="AF588">
        <v>11.8</v>
      </c>
      <c r="AG588" t="s">
        <v>671</v>
      </c>
      <c r="AH588" t="s">
        <v>1129</v>
      </c>
      <c r="AI588" t="s">
        <v>1130</v>
      </c>
      <c r="AJ588">
        <v>0.59524549999999998</v>
      </c>
      <c r="AK588">
        <v>7.0238969000000004</v>
      </c>
      <c r="AL588">
        <v>4.7761031000000003</v>
      </c>
      <c r="AM588">
        <v>461.40789382060649</v>
      </c>
      <c r="AN588">
        <v>313.747724862116</v>
      </c>
      <c r="AO588">
        <v>0.25112003317051224</v>
      </c>
      <c r="AP588">
        <v>0.17075637441343797</v>
      </c>
      <c r="AQ588">
        <v>0.13341858489683281</v>
      </c>
    </row>
    <row r="589" spans="1:43" x14ac:dyDescent="0.35">
      <c r="A589">
        <v>588</v>
      </c>
      <c r="B589">
        <v>42</v>
      </c>
      <c r="C589" t="s">
        <v>20</v>
      </c>
      <c r="D589" s="3">
        <v>54.970978000000002</v>
      </c>
      <c r="E589" s="1">
        <v>20.511562999999999</v>
      </c>
      <c r="F589">
        <v>0</v>
      </c>
      <c r="G589" t="s">
        <v>10</v>
      </c>
      <c r="H589">
        <v>0</v>
      </c>
      <c r="I589">
        <v>100.75135071074401</v>
      </c>
      <c r="J589" s="80">
        <v>2015</v>
      </c>
      <c r="K589" t="s">
        <v>11</v>
      </c>
      <c r="L589">
        <v>500</v>
      </c>
      <c r="M589">
        <v>62.735052189999998</v>
      </c>
      <c r="N589">
        <v>5</v>
      </c>
      <c r="O589" t="s">
        <v>23</v>
      </c>
      <c r="P589">
        <v>95.5</v>
      </c>
      <c r="Q589" t="s">
        <v>27</v>
      </c>
      <c r="R589" t="s">
        <v>16</v>
      </c>
      <c r="S589" t="s">
        <v>16</v>
      </c>
      <c r="T589" s="79">
        <v>0</v>
      </c>
      <c r="U589" s="79">
        <v>2</v>
      </c>
      <c r="V589" s="79">
        <v>1</v>
      </c>
      <c r="W589" s="79">
        <v>2</v>
      </c>
      <c r="X589">
        <v>0.54424737099999998</v>
      </c>
      <c r="Y589" t="s">
        <v>754</v>
      </c>
      <c r="Z589" t="s">
        <v>620</v>
      </c>
      <c r="AA589">
        <v>2</v>
      </c>
      <c r="AB589">
        <v>2.1</v>
      </c>
      <c r="AC589">
        <v>6.3</v>
      </c>
      <c r="AD589" t="s">
        <v>519</v>
      </c>
      <c r="AE589" t="s">
        <v>532</v>
      </c>
      <c r="AF589">
        <v>2.1</v>
      </c>
      <c r="AG589" t="s">
        <v>671</v>
      </c>
      <c r="AH589" t="s">
        <v>1129</v>
      </c>
      <c r="AI589" t="s">
        <v>1130</v>
      </c>
      <c r="AJ589">
        <v>0.59524549999999998</v>
      </c>
      <c r="AK589">
        <v>1.2500155500000001</v>
      </c>
      <c r="AL589">
        <v>0.84998445</v>
      </c>
      <c r="AM589">
        <v>82.114964154514709</v>
      </c>
      <c r="AN589">
        <v>55.836459509359628</v>
      </c>
      <c r="AO589">
        <v>4.4690853360853863E-2</v>
      </c>
      <c r="AP589">
        <v>3.0388846293916926E-2</v>
      </c>
      <c r="AQ589">
        <v>0.13341858489683281</v>
      </c>
    </row>
    <row r="590" spans="1:43" x14ac:dyDescent="0.35">
      <c r="A590">
        <v>589</v>
      </c>
      <c r="B590">
        <v>43</v>
      </c>
      <c r="C590" t="s">
        <v>9</v>
      </c>
      <c r="D590" s="3">
        <v>25.02317</v>
      </c>
      <c r="E590" s="1">
        <v>121.942004</v>
      </c>
      <c r="F590">
        <v>0</v>
      </c>
      <c r="G590" t="s">
        <v>10</v>
      </c>
      <c r="H590">
        <v>0</v>
      </c>
      <c r="I590">
        <v>1311.8060881320901</v>
      </c>
      <c r="J590" s="80">
        <v>2015</v>
      </c>
      <c r="K590" t="s">
        <v>11</v>
      </c>
      <c r="L590">
        <v>250</v>
      </c>
      <c r="M590">
        <v>30.131484459999999</v>
      </c>
      <c r="N590">
        <v>5</v>
      </c>
      <c r="O590" t="s">
        <v>12</v>
      </c>
      <c r="P590">
        <v>89</v>
      </c>
      <c r="Q590" t="s">
        <v>13</v>
      </c>
      <c r="R590" t="s">
        <v>14</v>
      </c>
      <c r="S590" t="s">
        <v>14</v>
      </c>
      <c r="T590" s="79">
        <v>5</v>
      </c>
      <c r="U590" s="79">
        <v>10</v>
      </c>
      <c r="V590" s="79">
        <v>7.5</v>
      </c>
      <c r="W590" s="79">
        <v>5</v>
      </c>
      <c r="X590">
        <v>0.61037440899999995</v>
      </c>
      <c r="Y590" t="s">
        <v>812</v>
      </c>
      <c r="Z590" t="s">
        <v>619</v>
      </c>
      <c r="AA590">
        <v>1</v>
      </c>
      <c r="AB590">
        <v>4</v>
      </c>
      <c r="AE590" t="s">
        <v>526</v>
      </c>
      <c r="AF590">
        <v>0.52426837574050389</v>
      </c>
      <c r="AG590">
        <v>0</v>
      </c>
      <c r="AH590">
        <v>0</v>
      </c>
      <c r="AI590">
        <v>0.52426837574050389</v>
      </c>
      <c r="AJ590">
        <v>0</v>
      </c>
      <c r="AK590">
        <v>0</v>
      </c>
      <c r="AL590">
        <v>0.52426837574050389</v>
      </c>
      <c r="AM590">
        <v>0</v>
      </c>
      <c r="AN590">
        <v>17.749420692690375</v>
      </c>
      <c r="AO590">
        <v>0</v>
      </c>
      <c r="AP590">
        <v>1.0833792165393258E-2</v>
      </c>
      <c r="AQ590">
        <v>0.13341858489683281</v>
      </c>
    </row>
    <row r="591" spans="1:43" x14ac:dyDescent="0.35">
      <c r="A591">
        <v>590</v>
      </c>
      <c r="B591">
        <v>43</v>
      </c>
      <c r="C591" t="s">
        <v>9</v>
      </c>
      <c r="D591" s="3">
        <v>25.02317</v>
      </c>
      <c r="E591" s="1">
        <v>121.942004</v>
      </c>
      <c r="F591">
        <v>0</v>
      </c>
      <c r="G591" t="s">
        <v>10</v>
      </c>
      <c r="H591">
        <v>0</v>
      </c>
      <c r="I591">
        <v>1311.8060881320901</v>
      </c>
      <c r="J591" s="80">
        <v>2015</v>
      </c>
      <c r="K591" t="s">
        <v>11</v>
      </c>
      <c r="L591">
        <v>250</v>
      </c>
      <c r="M591">
        <v>30.131484459999999</v>
      </c>
      <c r="N591">
        <v>5</v>
      </c>
      <c r="O591" t="s">
        <v>12</v>
      </c>
      <c r="P591">
        <v>89</v>
      </c>
      <c r="Q591" t="s">
        <v>13</v>
      </c>
      <c r="R591" t="s">
        <v>14</v>
      </c>
      <c r="S591" t="s">
        <v>14</v>
      </c>
      <c r="T591" s="79">
        <v>0</v>
      </c>
      <c r="U591" s="79">
        <v>5</v>
      </c>
      <c r="V591" s="79">
        <v>2.5</v>
      </c>
      <c r="W591" s="79">
        <v>5</v>
      </c>
      <c r="X591">
        <v>0.61037440899999995</v>
      </c>
      <c r="Y591" t="s">
        <v>812</v>
      </c>
      <c r="Z591" t="s">
        <v>619</v>
      </c>
      <c r="AA591">
        <v>1</v>
      </c>
      <c r="AB591">
        <v>16</v>
      </c>
      <c r="AE591" t="s">
        <v>526</v>
      </c>
      <c r="AF591">
        <v>2.0970735029620156</v>
      </c>
      <c r="AG591">
        <v>0.1875</v>
      </c>
      <c r="AH591">
        <v>0.39320128180537794</v>
      </c>
      <c r="AI591">
        <v>1.7038722211566375</v>
      </c>
      <c r="AJ591">
        <v>0.1875</v>
      </c>
      <c r="AK591">
        <v>0.39320128180537794</v>
      </c>
      <c r="AL591">
        <v>1.7038722211566375</v>
      </c>
      <c r="AM591">
        <v>13.312065519517782</v>
      </c>
      <c r="AN591">
        <v>57.685617251243713</v>
      </c>
      <c r="AO591">
        <v>8.1253441240449441E-3</v>
      </c>
      <c r="AP591">
        <v>3.5209824537528085E-2</v>
      </c>
      <c r="AQ591">
        <v>0.13341858489683281</v>
      </c>
    </row>
    <row r="592" spans="1:43" x14ac:dyDescent="0.35">
      <c r="A592">
        <v>591</v>
      </c>
      <c r="B592">
        <v>43</v>
      </c>
      <c r="C592" t="s">
        <v>9</v>
      </c>
      <c r="D592" s="3">
        <v>25.164207000000001</v>
      </c>
      <c r="E592" s="1">
        <v>121.721994</v>
      </c>
      <c r="F592">
        <v>0</v>
      </c>
      <c r="G592" t="s">
        <v>10</v>
      </c>
      <c r="H592">
        <v>0</v>
      </c>
      <c r="I592">
        <v>1311.2375850722899</v>
      </c>
      <c r="J592" s="80">
        <v>2015</v>
      </c>
      <c r="K592" t="s">
        <v>11</v>
      </c>
      <c r="L592">
        <v>250</v>
      </c>
      <c r="M592">
        <v>30.131484459999999</v>
      </c>
      <c r="N592">
        <v>5</v>
      </c>
      <c r="O592" t="s">
        <v>12</v>
      </c>
      <c r="P592">
        <v>89</v>
      </c>
      <c r="Q592" t="s">
        <v>13</v>
      </c>
      <c r="R592" t="s">
        <v>14</v>
      </c>
      <c r="S592" t="s">
        <v>14</v>
      </c>
      <c r="T592" s="79">
        <v>0</v>
      </c>
      <c r="U592" s="79">
        <v>5</v>
      </c>
      <c r="V592" s="79">
        <v>2.5</v>
      </c>
      <c r="W592" s="79">
        <v>5</v>
      </c>
      <c r="X592">
        <v>0.61037440899999995</v>
      </c>
      <c r="Y592" t="s">
        <v>812</v>
      </c>
      <c r="Z592" t="s">
        <v>619</v>
      </c>
      <c r="AA592">
        <v>1</v>
      </c>
      <c r="AB592">
        <v>484</v>
      </c>
      <c r="AE592" t="s">
        <v>526</v>
      </c>
      <c r="AF592">
        <v>63.436473464600972</v>
      </c>
      <c r="AG592">
        <v>0.1384</v>
      </c>
      <c r="AH592">
        <v>8.7796079275007735</v>
      </c>
      <c r="AI592">
        <v>54.656865537100202</v>
      </c>
      <c r="AJ592">
        <v>0.1384</v>
      </c>
      <c r="AK592">
        <v>8.7796079275007735</v>
      </c>
      <c r="AL592">
        <v>54.656865537100202</v>
      </c>
      <c r="AM592">
        <v>297.23889868807004</v>
      </c>
      <c r="AN592">
        <v>1850.4410051274654</v>
      </c>
      <c r="AO592">
        <v>0.18142701711854159</v>
      </c>
      <c r="AP592">
        <v>1.1294618348940426</v>
      </c>
      <c r="AQ592">
        <v>0.13341858489683281</v>
      </c>
    </row>
    <row r="593" spans="1:43" x14ac:dyDescent="0.35">
      <c r="A593">
        <v>592</v>
      </c>
      <c r="B593">
        <v>43</v>
      </c>
      <c r="C593" t="s">
        <v>9</v>
      </c>
      <c r="D593" s="3">
        <v>25.164207000000001</v>
      </c>
      <c r="E593" s="1">
        <v>121.721994</v>
      </c>
      <c r="F593">
        <v>0</v>
      </c>
      <c r="G593" t="s">
        <v>10</v>
      </c>
      <c r="H593">
        <v>0</v>
      </c>
      <c r="I593">
        <v>1311.2375850722899</v>
      </c>
      <c r="J593" s="80">
        <v>2015</v>
      </c>
      <c r="K593" t="s">
        <v>11</v>
      </c>
      <c r="L593">
        <v>250</v>
      </c>
      <c r="M593">
        <v>30.131484459999999</v>
      </c>
      <c r="N593">
        <v>5</v>
      </c>
      <c r="O593" t="s">
        <v>12</v>
      </c>
      <c r="P593">
        <v>89</v>
      </c>
      <c r="Q593" t="s">
        <v>13</v>
      </c>
      <c r="R593" t="s">
        <v>14</v>
      </c>
      <c r="S593" t="s">
        <v>14</v>
      </c>
      <c r="T593" s="79">
        <v>5</v>
      </c>
      <c r="U593" s="79">
        <v>10</v>
      </c>
      <c r="V593" s="79">
        <v>7.5</v>
      </c>
      <c r="W593" s="79">
        <v>5</v>
      </c>
      <c r="X593">
        <v>0.61037440899999995</v>
      </c>
      <c r="Y593" t="s">
        <v>812</v>
      </c>
      <c r="Z593" t="s">
        <v>619</v>
      </c>
      <c r="AA593">
        <v>1</v>
      </c>
      <c r="AB593">
        <v>532</v>
      </c>
      <c r="AE593" t="s">
        <v>526</v>
      </c>
      <c r="AF593">
        <v>69.727693973487021</v>
      </c>
      <c r="AG593">
        <v>9.0200000000000002E-2</v>
      </c>
      <c r="AH593">
        <v>6.2894379964085294</v>
      </c>
      <c r="AI593">
        <v>63.438255977078491</v>
      </c>
      <c r="AJ593">
        <v>9.0200000000000002E-2</v>
      </c>
      <c r="AK593">
        <v>6.2894379964085294</v>
      </c>
      <c r="AL593">
        <v>63.438255977078491</v>
      </c>
      <c r="AM593">
        <v>212.93270028192936</v>
      </c>
      <c r="AN593">
        <v>2147.7402518458907</v>
      </c>
      <c r="AO593">
        <v>0.12996867109135674</v>
      </c>
      <c r="AP593">
        <v>1.3109256869059465</v>
      </c>
      <c r="AQ593">
        <v>0.13341858489683281</v>
      </c>
    </row>
    <row r="594" spans="1:43" x14ac:dyDescent="0.35">
      <c r="A594">
        <v>593</v>
      </c>
      <c r="B594">
        <v>43</v>
      </c>
      <c r="C594" t="s">
        <v>9</v>
      </c>
      <c r="D594" s="3">
        <v>25.188859000000001</v>
      </c>
      <c r="E594" s="1">
        <v>121.414941</v>
      </c>
      <c r="F594">
        <v>0</v>
      </c>
      <c r="G594" t="s">
        <v>10</v>
      </c>
      <c r="H594">
        <v>0</v>
      </c>
      <c r="I594">
        <v>1183.8497766922901</v>
      </c>
      <c r="J594" s="80">
        <v>2015</v>
      </c>
      <c r="K594" t="s">
        <v>11</v>
      </c>
      <c r="L594">
        <v>250</v>
      </c>
      <c r="M594">
        <v>30.131484459999999</v>
      </c>
      <c r="N594">
        <v>5</v>
      </c>
      <c r="O594" t="s">
        <v>12</v>
      </c>
      <c r="P594">
        <v>89</v>
      </c>
      <c r="Q594" t="s">
        <v>13</v>
      </c>
      <c r="R594" t="s">
        <v>14</v>
      </c>
      <c r="S594" t="s">
        <v>14</v>
      </c>
      <c r="T594" s="79">
        <v>5</v>
      </c>
      <c r="U594" s="79">
        <v>10</v>
      </c>
      <c r="V594" s="79">
        <v>7.5</v>
      </c>
      <c r="W594" s="79">
        <v>5</v>
      </c>
      <c r="X594">
        <v>0.61037440899999995</v>
      </c>
      <c r="Y594" t="s">
        <v>812</v>
      </c>
      <c r="Z594" t="s">
        <v>619</v>
      </c>
      <c r="AA594">
        <v>1</v>
      </c>
      <c r="AB594">
        <v>20</v>
      </c>
      <c r="AE594" t="s">
        <v>526</v>
      </c>
      <c r="AF594">
        <v>2.6213418787025198</v>
      </c>
      <c r="AG594">
        <v>0.9</v>
      </c>
      <c r="AH594">
        <v>2.3592076908322679</v>
      </c>
      <c r="AI594">
        <v>0.26213418787025189</v>
      </c>
      <c r="AJ594">
        <v>0.9</v>
      </c>
      <c r="AK594">
        <v>2.3592076908322679</v>
      </c>
      <c r="AL594">
        <v>0.26213418787025189</v>
      </c>
      <c r="AM594">
        <v>79.872393117106697</v>
      </c>
      <c r="AN594">
        <v>8.8747103463451857</v>
      </c>
      <c r="AO594">
        <v>4.8752064744269664E-2</v>
      </c>
      <c r="AP594">
        <v>5.4168960826966282E-3</v>
      </c>
      <c r="AQ594">
        <v>0.13341858489683281</v>
      </c>
    </row>
    <row r="595" spans="1:43" x14ac:dyDescent="0.35">
      <c r="A595">
        <v>594</v>
      </c>
      <c r="B595">
        <v>43</v>
      </c>
      <c r="C595" t="s">
        <v>9</v>
      </c>
      <c r="D595" s="3">
        <v>25.188859000000001</v>
      </c>
      <c r="E595" s="1">
        <v>121.414941</v>
      </c>
      <c r="F595">
        <v>0</v>
      </c>
      <c r="G595" t="s">
        <v>10</v>
      </c>
      <c r="H595">
        <v>0</v>
      </c>
      <c r="I595">
        <v>1183.8497766922901</v>
      </c>
      <c r="J595" s="80">
        <v>2015</v>
      </c>
      <c r="K595" t="s">
        <v>11</v>
      </c>
      <c r="L595">
        <v>250</v>
      </c>
      <c r="M595">
        <v>30.131484459999999</v>
      </c>
      <c r="N595">
        <v>5</v>
      </c>
      <c r="O595" t="s">
        <v>12</v>
      </c>
      <c r="P595">
        <v>89</v>
      </c>
      <c r="Q595" t="s">
        <v>13</v>
      </c>
      <c r="R595" t="s">
        <v>14</v>
      </c>
      <c r="S595" t="s">
        <v>14</v>
      </c>
      <c r="T595" s="79">
        <v>0</v>
      </c>
      <c r="U595" s="79">
        <v>5</v>
      </c>
      <c r="V595" s="79">
        <v>2.5</v>
      </c>
      <c r="W595" s="79">
        <v>5</v>
      </c>
      <c r="X595">
        <v>0.61037440899999995</v>
      </c>
      <c r="Y595" t="s">
        <v>812</v>
      </c>
      <c r="Z595" t="s">
        <v>619</v>
      </c>
      <c r="AA595">
        <v>1</v>
      </c>
      <c r="AB595">
        <v>21</v>
      </c>
      <c r="AE595" t="s">
        <v>526</v>
      </c>
      <c r="AF595">
        <v>2.7524089726376455</v>
      </c>
      <c r="AG595">
        <v>4.7600000000000003E-2</v>
      </c>
      <c r="AH595">
        <v>0.13101466709755194</v>
      </c>
      <c r="AI595">
        <v>2.6213943055400937</v>
      </c>
      <c r="AJ595">
        <v>4.7600000000000003E-2</v>
      </c>
      <c r="AK595">
        <v>0.13101466709755194</v>
      </c>
      <c r="AL595">
        <v>2.6213943055400937</v>
      </c>
      <c r="AM595">
        <v>4.4355802311033257</v>
      </c>
      <c r="AN595">
        <v>88.748878405521154</v>
      </c>
      <c r="AO595">
        <v>2.7073646621317755E-3</v>
      </c>
      <c r="AP595">
        <v>5.4170044206182828E-2</v>
      </c>
      <c r="AQ595">
        <v>0.13341858489683281</v>
      </c>
    </row>
    <row r="596" spans="1:43" x14ac:dyDescent="0.35">
      <c r="A596">
        <v>595</v>
      </c>
      <c r="B596">
        <v>43</v>
      </c>
      <c r="C596" t="s">
        <v>9</v>
      </c>
      <c r="D596" s="3">
        <v>25.284154999999998</v>
      </c>
      <c r="E596" s="1">
        <v>121.517048</v>
      </c>
      <c r="F596">
        <v>0</v>
      </c>
      <c r="G596" t="s">
        <v>10</v>
      </c>
      <c r="H596">
        <v>0</v>
      </c>
      <c r="I596">
        <v>1360.1812658095901</v>
      </c>
      <c r="J596" s="80">
        <v>2015</v>
      </c>
      <c r="K596" t="s">
        <v>11</v>
      </c>
      <c r="L596">
        <v>250</v>
      </c>
      <c r="M596">
        <v>30.131484459999999</v>
      </c>
      <c r="N596">
        <v>5</v>
      </c>
      <c r="O596" t="s">
        <v>12</v>
      </c>
      <c r="P596">
        <v>89</v>
      </c>
      <c r="Q596" t="s">
        <v>13</v>
      </c>
      <c r="R596" t="s">
        <v>14</v>
      </c>
      <c r="S596" t="s">
        <v>14</v>
      </c>
      <c r="T596" s="79">
        <v>0</v>
      </c>
      <c r="U596" s="79">
        <v>5</v>
      </c>
      <c r="V596" s="79">
        <v>2.5</v>
      </c>
      <c r="W596" s="79">
        <v>5</v>
      </c>
      <c r="X596">
        <v>0.61037440899999995</v>
      </c>
      <c r="Y596" t="s">
        <v>812</v>
      </c>
      <c r="Z596" t="s">
        <v>619</v>
      </c>
      <c r="AA596">
        <v>1</v>
      </c>
      <c r="AB596">
        <v>8</v>
      </c>
      <c r="AE596" t="s">
        <v>526</v>
      </c>
      <c r="AF596">
        <v>1.0485367514810078</v>
      </c>
      <c r="AG596">
        <v>0.375</v>
      </c>
      <c r="AH596">
        <v>0.39320128180537794</v>
      </c>
      <c r="AI596">
        <v>0.65533546967562983</v>
      </c>
      <c r="AJ596">
        <v>0.375</v>
      </c>
      <c r="AK596">
        <v>0.39320128180537794</v>
      </c>
      <c r="AL596">
        <v>0.65533546967562983</v>
      </c>
      <c r="AM596">
        <v>13.312065519517782</v>
      </c>
      <c r="AN596">
        <v>22.186775865862966</v>
      </c>
      <c r="AO596">
        <v>8.1253441240449441E-3</v>
      </c>
      <c r="AP596">
        <v>1.3542240206741571E-2</v>
      </c>
      <c r="AQ596">
        <v>0.13341858489683281</v>
      </c>
    </row>
    <row r="597" spans="1:43" x14ac:dyDescent="0.35">
      <c r="A597">
        <v>596</v>
      </c>
      <c r="B597">
        <v>43</v>
      </c>
      <c r="C597" t="s">
        <v>9</v>
      </c>
      <c r="D597" s="3">
        <v>25.284154999999998</v>
      </c>
      <c r="E597" s="1">
        <v>121.517048</v>
      </c>
      <c r="F597">
        <v>0</v>
      </c>
      <c r="G597" t="s">
        <v>10</v>
      </c>
      <c r="H597">
        <v>0</v>
      </c>
      <c r="I597">
        <v>1360.1812658095901</v>
      </c>
      <c r="J597" s="80">
        <v>2015</v>
      </c>
      <c r="K597" t="s">
        <v>11</v>
      </c>
      <c r="L597">
        <v>250</v>
      </c>
      <c r="M597">
        <v>30.131484459999999</v>
      </c>
      <c r="N597">
        <v>5</v>
      </c>
      <c r="O597" t="s">
        <v>12</v>
      </c>
      <c r="P597">
        <v>89</v>
      </c>
      <c r="Q597" t="s">
        <v>13</v>
      </c>
      <c r="R597" t="s">
        <v>14</v>
      </c>
      <c r="S597" t="s">
        <v>14</v>
      </c>
      <c r="T597" s="79">
        <v>5</v>
      </c>
      <c r="U597" s="79">
        <v>10</v>
      </c>
      <c r="V597" s="79">
        <v>7.5</v>
      </c>
      <c r="W597" s="79">
        <v>5</v>
      </c>
      <c r="X597">
        <v>0.61037440899999995</v>
      </c>
      <c r="Y597" t="s">
        <v>812</v>
      </c>
      <c r="Z597" t="s">
        <v>619</v>
      </c>
      <c r="AA597">
        <v>1</v>
      </c>
      <c r="AB597">
        <v>12</v>
      </c>
      <c r="AE597" t="s">
        <v>526</v>
      </c>
      <c r="AF597">
        <v>1.5728051272215118</v>
      </c>
      <c r="AG597">
        <v>0.83299999999999996</v>
      </c>
      <c r="AH597">
        <v>1.3101466709755192</v>
      </c>
      <c r="AI597">
        <v>0.2626584562459926</v>
      </c>
      <c r="AJ597">
        <v>0.83299999999999996</v>
      </c>
      <c r="AK597">
        <v>1.3101466709755192</v>
      </c>
      <c r="AL597">
        <v>0.2626584562459926</v>
      </c>
      <c r="AM597">
        <v>44.355802311033244</v>
      </c>
      <c r="AN597">
        <v>8.8924597670378827</v>
      </c>
      <c r="AO597">
        <v>2.7073646621317751E-2</v>
      </c>
      <c r="AP597">
        <v>5.4277298748620249E-3</v>
      </c>
      <c r="AQ597">
        <v>0.13341858489683281</v>
      </c>
    </row>
    <row r="598" spans="1:43" x14ac:dyDescent="0.35">
      <c r="A598">
        <v>597</v>
      </c>
      <c r="B598">
        <v>44</v>
      </c>
      <c r="C598" t="s">
        <v>32</v>
      </c>
      <c r="D598" s="3">
        <v>30.229915999999999</v>
      </c>
      <c r="E598" s="1">
        <v>-87.944578000000007</v>
      </c>
      <c r="F598">
        <v>0</v>
      </c>
      <c r="G598" t="s">
        <v>10</v>
      </c>
      <c r="H598">
        <v>0</v>
      </c>
      <c r="I598">
        <v>90.270947131222201</v>
      </c>
      <c r="J598" s="80">
        <v>2014</v>
      </c>
      <c r="K598" t="s">
        <v>11</v>
      </c>
      <c r="L598">
        <v>200</v>
      </c>
      <c r="M598">
        <v>23.79522055</v>
      </c>
      <c r="N598">
        <v>5</v>
      </c>
      <c r="O598" t="s">
        <v>38</v>
      </c>
      <c r="P598">
        <v>97.25</v>
      </c>
      <c r="Q598" t="s">
        <v>31</v>
      </c>
      <c r="R598" t="s">
        <v>21</v>
      </c>
      <c r="S598" t="s">
        <v>16</v>
      </c>
      <c r="T598" s="79">
        <v>3</v>
      </c>
      <c r="U598" s="79">
        <v>6</v>
      </c>
      <c r="V598" s="79">
        <v>4.5</v>
      </c>
      <c r="W598" s="79">
        <v>3</v>
      </c>
      <c r="X598">
        <v>0.99267945499999999</v>
      </c>
      <c r="Y598" t="s">
        <v>1119</v>
      </c>
      <c r="Z598" t="s">
        <v>622</v>
      </c>
      <c r="AA598">
        <v>3</v>
      </c>
      <c r="AB598">
        <v>43.875</v>
      </c>
      <c r="AC598">
        <v>12.032</v>
      </c>
      <c r="AD598" t="s">
        <v>519</v>
      </c>
      <c r="AE598" t="s">
        <v>521</v>
      </c>
      <c r="AF598">
        <v>1.4732852509776182</v>
      </c>
      <c r="AG598" t="s">
        <v>671</v>
      </c>
      <c r="AH598" t="s">
        <v>1129</v>
      </c>
      <c r="AI598" t="s">
        <v>1130</v>
      </c>
      <c r="AJ598">
        <v>0.59524549999999998</v>
      </c>
      <c r="AK598">
        <v>0.87696641586079782</v>
      </c>
      <c r="AL598">
        <v>0.59631883511682038</v>
      </c>
      <c r="AM598">
        <v>21.457695918098409</v>
      </c>
      <c r="AN598">
        <v>14.59078478120702</v>
      </c>
      <c r="AO598">
        <v>2.1300613889533651E-2</v>
      </c>
      <c r="AP598">
        <v>1.4483972284630879E-2</v>
      </c>
      <c r="AQ598">
        <v>0.13341858489683281</v>
      </c>
    </row>
    <row r="599" spans="1:43" x14ac:dyDescent="0.35">
      <c r="A599">
        <v>598</v>
      </c>
      <c r="B599">
        <v>44</v>
      </c>
      <c r="C599" t="s">
        <v>32</v>
      </c>
      <c r="D599" s="3">
        <v>30.240551</v>
      </c>
      <c r="E599" s="1">
        <v>-88.227941000000001</v>
      </c>
      <c r="F599">
        <v>0</v>
      </c>
      <c r="G599" t="s">
        <v>10</v>
      </c>
      <c r="H599">
        <v>0</v>
      </c>
      <c r="I599">
        <v>77.358861157045695</v>
      </c>
      <c r="J599" s="80">
        <v>2014</v>
      </c>
      <c r="K599" t="s">
        <v>11</v>
      </c>
      <c r="L599">
        <v>200</v>
      </c>
      <c r="M599">
        <v>23.79522055</v>
      </c>
      <c r="N599">
        <v>5</v>
      </c>
      <c r="O599" t="s">
        <v>38</v>
      </c>
      <c r="P599">
        <v>97.25</v>
      </c>
      <c r="Q599" t="s">
        <v>31</v>
      </c>
      <c r="R599" t="s">
        <v>21</v>
      </c>
      <c r="S599" t="s">
        <v>16</v>
      </c>
      <c r="T599" s="79">
        <v>3</v>
      </c>
      <c r="U599" s="79">
        <v>6</v>
      </c>
      <c r="V599" s="79">
        <v>4.5</v>
      </c>
      <c r="W599" s="79">
        <v>3</v>
      </c>
      <c r="X599">
        <v>0.99267945499999999</v>
      </c>
      <c r="Y599" t="s">
        <v>1119</v>
      </c>
      <c r="Z599" t="s">
        <v>622</v>
      </c>
      <c r="AA599">
        <v>3</v>
      </c>
      <c r="AB599">
        <v>74.75</v>
      </c>
      <c r="AC599">
        <v>22.334</v>
      </c>
      <c r="AD599" t="s">
        <v>519</v>
      </c>
      <c r="AE599" t="s">
        <v>521</v>
      </c>
      <c r="AF599">
        <v>2.5100415387026085</v>
      </c>
      <c r="AG599" t="s">
        <v>671</v>
      </c>
      <c r="AH599" t="s">
        <v>1129</v>
      </c>
      <c r="AI599" t="s">
        <v>1130</v>
      </c>
      <c r="AJ599">
        <v>0.59524549999999998</v>
      </c>
      <c r="AK599">
        <v>1.4940909307258035</v>
      </c>
      <c r="AL599">
        <v>1.015950607976805</v>
      </c>
      <c r="AM599">
        <v>36.557556008612103</v>
      </c>
      <c r="AN599">
        <v>24.858374071686033</v>
      </c>
      <c r="AO599">
        <v>3.6289934774761036E-2</v>
      </c>
      <c r="AP599">
        <v>2.4676397225667421E-2</v>
      </c>
      <c r="AQ599">
        <v>0.13341858489683281</v>
      </c>
    </row>
    <row r="600" spans="1:43" x14ac:dyDescent="0.35">
      <c r="A600">
        <v>599</v>
      </c>
      <c r="B600">
        <v>44</v>
      </c>
      <c r="C600" t="s">
        <v>32</v>
      </c>
      <c r="D600" s="3">
        <v>30.270242</v>
      </c>
      <c r="E600" s="1">
        <v>-88.110080999999994</v>
      </c>
      <c r="F600">
        <v>0</v>
      </c>
      <c r="G600" t="s">
        <v>10</v>
      </c>
      <c r="H600">
        <v>0</v>
      </c>
      <c r="I600">
        <v>83.110782586073299</v>
      </c>
      <c r="J600" s="80">
        <v>2014</v>
      </c>
      <c r="K600" t="s">
        <v>11</v>
      </c>
      <c r="L600">
        <v>200</v>
      </c>
      <c r="M600">
        <v>23.79522055</v>
      </c>
      <c r="N600">
        <v>5</v>
      </c>
      <c r="O600" t="s">
        <v>38</v>
      </c>
      <c r="P600">
        <v>97.25</v>
      </c>
      <c r="Q600" t="s">
        <v>31</v>
      </c>
      <c r="R600" t="s">
        <v>21</v>
      </c>
      <c r="S600" t="s">
        <v>16</v>
      </c>
      <c r="T600" s="79">
        <v>3</v>
      </c>
      <c r="U600" s="79">
        <v>6</v>
      </c>
      <c r="V600" s="79">
        <v>4.5</v>
      </c>
      <c r="W600" s="79">
        <v>3</v>
      </c>
      <c r="X600">
        <v>0.99267945499999999</v>
      </c>
      <c r="Y600" t="s">
        <v>1119</v>
      </c>
      <c r="Z600" t="s">
        <v>622</v>
      </c>
      <c r="AA600">
        <v>3</v>
      </c>
      <c r="AB600">
        <v>15.170999999999999</v>
      </c>
      <c r="AC600">
        <v>3.46</v>
      </c>
      <c r="AD600" t="s">
        <v>519</v>
      </c>
      <c r="AE600" t="s">
        <v>521</v>
      </c>
      <c r="AF600">
        <v>0.50942930011581622</v>
      </c>
      <c r="AG600" t="s">
        <v>671</v>
      </c>
      <c r="AH600" t="s">
        <v>1129</v>
      </c>
      <c r="AI600" t="s">
        <v>1130</v>
      </c>
      <c r="AJ600">
        <v>0.59524549999999998</v>
      </c>
      <c r="AK600">
        <v>0.30323549846208908</v>
      </c>
      <c r="AL600">
        <v>0.20619380165372714</v>
      </c>
      <c r="AM600">
        <v>7.4195944107913583</v>
      </c>
      <c r="AN600">
        <v>5.0451691376795802</v>
      </c>
      <c r="AO600">
        <v>7.3652789360254111E-3</v>
      </c>
      <c r="AP600">
        <v>5.0082357499745857E-3</v>
      </c>
      <c r="AQ600">
        <v>0.13341858489683281</v>
      </c>
    </row>
    <row r="601" spans="1:43" x14ac:dyDescent="0.35">
      <c r="A601">
        <v>600</v>
      </c>
      <c r="B601">
        <v>44</v>
      </c>
      <c r="C601" t="s">
        <v>32</v>
      </c>
      <c r="D601" s="3">
        <v>30.367984</v>
      </c>
      <c r="E601" s="1">
        <v>-87.837310000000002</v>
      </c>
      <c r="F601">
        <v>0</v>
      </c>
      <c r="G601" t="s">
        <v>10</v>
      </c>
      <c r="H601">
        <v>0</v>
      </c>
      <c r="I601">
        <v>79.769388830418706</v>
      </c>
      <c r="J601" s="80">
        <v>2014</v>
      </c>
      <c r="K601" t="s">
        <v>11</v>
      </c>
      <c r="L601">
        <v>200</v>
      </c>
      <c r="M601">
        <v>23.79522055</v>
      </c>
      <c r="N601">
        <v>5</v>
      </c>
      <c r="O601" t="s">
        <v>38</v>
      </c>
      <c r="P601">
        <v>97.25</v>
      </c>
      <c r="Q601" t="s">
        <v>31</v>
      </c>
      <c r="R601" t="s">
        <v>21</v>
      </c>
      <c r="S601" t="s">
        <v>16</v>
      </c>
      <c r="T601" s="79">
        <v>3</v>
      </c>
      <c r="U601" s="79">
        <v>6</v>
      </c>
      <c r="V601" s="79">
        <v>4.5</v>
      </c>
      <c r="W601" s="79">
        <v>3</v>
      </c>
      <c r="X601">
        <v>0.99267945499999999</v>
      </c>
      <c r="Y601" t="s">
        <v>1119</v>
      </c>
      <c r="Z601" t="s">
        <v>622</v>
      </c>
      <c r="AA601">
        <v>3</v>
      </c>
      <c r="AB601">
        <v>33.706000000000003</v>
      </c>
      <c r="AC601">
        <v>6.31</v>
      </c>
      <c r="AD601" t="s">
        <v>519</v>
      </c>
      <c r="AE601" t="s">
        <v>521</v>
      </c>
      <c r="AF601">
        <v>1.1318188642610052</v>
      </c>
      <c r="AG601" t="s">
        <v>671</v>
      </c>
      <c r="AH601" t="s">
        <v>1129</v>
      </c>
      <c r="AI601" t="s">
        <v>1130</v>
      </c>
      <c r="AJ601">
        <v>0.59524549999999998</v>
      </c>
      <c r="AK601">
        <v>0.67371008576647418</v>
      </c>
      <c r="AL601">
        <v>0.45810877849453102</v>
      </c>
      <c r="AM601">
        <v>16.484401108043876</v>
      </c>
      <c r="AN601">
        <v>11.209048246959858</v>
      </c>
      <c r="AO601">
        <v>1.6363726307934388E-2</v>
      </c>
      <c r="AP601">
        <v>1.1126991904860817E-2</v>
      </c>
      <c r="AQ601">
        <v>0.13341858489683281</v>
      </c>
    </row>
    <row r="602" spans="1:43" x14ac:dyDescent="0.35">
      <c r="A602">
        <v>601</v>
      </c>
      <c r="B602">
        <v>44</v>
      </c>
      <c r="C602" t="s">
        <v>32</v>
      </c>
      <c r="D602" s="3">
        <v>30.540588</v>
      </c>
      <c r="E602" s="1">
        <v>-87.904145999999997</v>
      </c>
      <c r="F602">
        <v>0</v>
      </c>
      <c r="G602" t="s">
        <v>10</v>
      </c>
      <c r="H602">
        <v>0</v>
      </c>
      <c r="I602">
        <v>67.261255242298205</v>
      </c>
      <c r="J602" s="80">
        <v>2014</v>
      </c>
      <c r="K602" t="s">
        <v>11</v>
      </c>
      <c r="L602">
        <v>200</v>
      </c>
      <c r="M602">
        <v>23.79522055</v>
      </c>
      <c r="N602">
        <v>5</v>
      </c>
      <c r="O602" t="s">
        <v>38</v>
      </c>
      <c r="P602">
        <v>97.25</v>
      </c>
      <c r="Q602" t="s">
        <v>31</v>
      </c>
      <c r="R602" t="s">
        <v>21</v>
      </c>
      <c r="S602" t="s">
        <v>16</v>
      </c>
      <c r="T602" s="79">
        <v>3</v>
      </c>
      <c r="U602" s="79">
        <v>6</v>
      </c>
      <c r="V602" s="79">
        <v>4.5</v>
      </c>
      <c r="W602" s="79">
        <v>3</v>
      </c>
      <c r="X602">
        <v>0.99267945499999999</v>
      </c>
      <c r="Y602" t="s">
        <v>1119</v>
      </c>
      <c r="Z602" t="s">
        <v>622</v>
      </c>
      <c r="AA602">
        <v>3</v>
      </c>
      <c r="AB602">
        <v>9.5630000000000006</v>
      </c>
      <c r="AC602">
        <v>2.895</v>
      </c>
      <c r="AD602" t="s">
        <v>519</v>
      </c>
      <c r="AE602" t="s">
        <v>521</v>
      </c>
      <c r="AF602">
        <v>0.32111742119883674</v>
      </c>
      <c r="AG602" t="s">
        <v>671</v>
      </c>
      <c r="AH602" t="s">
        <v>1129</v>
      </c>
      <c r="AI602" t="s">
        <v>1130</v>
      </c>
      <c r="AJ602">
        <v>0.59524549999999998</v>
      </c>
      <c r="AK602">
        <v>0.19114369994021216</v>
      </c>
      <c r="AL602">
        <v>0.12997372125862458</v>
      </c>
      <c r="AM602">
        <v>4.6769218476302008</v>
      </c>
      <c r="AN602">
        <v>3.1802091136793784</v>
      </c>
      <c r="AO602">
        <v>4.6426842307831411E-3</v>
      </c>
      <c r="AP602">
        <v>3.1569282497532782E-3</v>
      </c>
      <c r="AQ602">
        <v>0.13341858489683281</v>
      </c>
    </row>
    <row r="603" spans="1:43" x14ac:dyDescent="0.35">
      <c r="A603">
        <v>602</v>
      </c>
      <c r="B603">
        <v>44</v>
      </c>
      <c r="C603" t="s">
        <v>32</v>
      </c>
      <c r="D603" s="3">
        <v>30.564565000000002</v>
      </c>
      <c r="E603" s="1">
        <v>-88.085801000000004</v>
      </c>
      <c r="F603">
        <v>0</v>
      </c>
      <c r="G603" t="s">
        <v>10</v>
      </c>
      <c r="H603">
        <v>0</v>
      </c>
      <c r="I603">
        <v>64.321579235127501</v>
      </c>
      <c r="J603" s="80">
        <v>2014</v>
      </c>
      <c r="K603" t="s">
        <v>11</v>
      </c>
      <c r="L603">
        <v>200</v>
      </c>
      <c r="M603">
        <v>23.79522055</v>
      </c>
      <c r="N603">
        <v>5</v>
      </c>
      <c r="O603" t="s">
        <v>38</v>
      </c>
      <c r="P603">
        <v>97.25</v>
      </c>
      <c r="Q603" t="s">
        <v>31</v>
      </c>
      <c r="R603" t="s">
        <v>21</v>
      </c>
      <c r="S603" t="s">
        <v>16</v>
      </c>
      <c r="T603" s="79">
        <v>3</v>
      </c>
      <c r="U603" s="79">
        <v>6</v>
      </c>
      <c r="V603" s="79">
        <v>4.5</v>
      </c>
      <c r="W603" s="79">
        <v>3</v>
      </c>
      <c r="X603">
        <v>0.99267945499999999</v>
      </c>
      <c r="Y603" t="s">
        <v>1119</v>
      </c>
      <c r="Z603" t="s">
        <v>622</v>
      </c>
      <c r="AA603">
        <v>3</v>
      </c>
      <c r="AB603">
        <v>6.4980000000000002</v>
      </c>
      <c r="AC603">
        <v>0.95499999999999996</v>
      </c>
      <c r="AD603" t="s">
        <v>519</v>
      </c>
      <c r="AE603" t="s">
        <v>521</v>
      </c>
      <c r="AF603">
        <v>0.21819732332427491</v>
      </c>
      <c r="AG603" t="s">
        <v>671</v>
      </c>
      <c r="AH603" t="s">
        <v>1129</v>
      </c>
      <c r="AI603" t="s">
        <v>1130</v>
      </c>
      <c r="AJ603">
        <v>0.59524549999999998</v>
      </c>
      <c r="AK603">
        <v>0.12988097482081967</v>
      </c>
      <c r="AL603">
        <v>8.8316348503455239E-2</v>
      </c>
      <c r="AM603">
        <v>3.1779397852034972</v>
      </c>
      <c r="AN603">
        <v>2.1609326383654293</v>
      </c>
      <c r="AO603">
        <v>3.1546755339986244E-3</v>
      </c>
      <c r="AP603">
        <v>2.1451134337443062E-3</v>
      </c>
      <c r="AQ603">
        <v>0.13341858489683281</v>
      </c>
    </row>
    <row r="604" spans="1:43" x14ac:dyDescent="0.35">
      <c r="A604">
        <v>603</v>
      </c>
      <c r="B604">
        <v>44</v>
      </c>
      <c r="C604" t="s">
        <v>32</v>
      </c>
      <c r="D604" s="3">
        <v>30.685278</v>
      </c>
      <c r="E604" s="1">
        <v>-87.986557000000005</v>
      </c>
      <c r="F604">
        <v>0</v>
      </c>
      <c r="G604" t="s">
        <v>10</v>
      </c>
      <c r="H604">
        <v>0</v>
      </c>
      <c r="I604">
        <v>59.3891733817876</v>
      </c>
      <c r="J604" s="80">
        <v>2014</v>
      </c>
      <c r="K604" t="s">
        <v>11</v>
      </c>
      <c r="L604">
        <v>200</v>
      </c>
      <c r="M604">
        <v>23.79522055</v>
      </c>
      <c r="N604">
        <v>5</v>
      </c>
      <c r="O604" t="s">
        <v>38</v>
      </c>
      <c r="P604">
        <v>97.25</v>
      </c>
      <c r="Q604" t="s">
        <v>31</v>
      </c>
      <c r="R604" t="s">
        <v>21</v>
      </c>
      <c r="S604" t="s">
        <v>16</v>
      </c>
      <c r="T604" s="79">
        <v>3</v>
      </c>
      <c r="U604" s="79">
        <v>6</v>
      </c>
      <c r="V604" s="79">
        <v>4.5</v>
      </c>
      <c r="W604" s="79">
        <v>3</v>
      </c>
      <c r="X604">
        <v>0.99267945499999999</v>
      </c>
      <c r="Y604" t="s">
        <v>1119</v>
      </c>
      <c r="Z604" t="s">
        <v>622</v>
      </c>
      <c r="AA604">
        <v>3</v>
      </c>
      <c r="AB604">
        <v>20.728000000000002</v>
      </c>
      <c r="AC604">
        <v>11.035</v>
      </c>
      <c r="AD604" t="s">
        <v>519</v>
      </c>
      <c r="AE604" t="s">
        <v>521</v>
      </c>
      <c r="AF604">
        <v>0.69602864233080486</v>
      </c>
      <c r="AG604" t="s">
        <v>671</v>
      </c>
      <c r="AH604" t="s">
        <v>1129</v>
      </c>
      <c r="AI604" t="s">
        <v>1130</v>
      </c>
      <c r="AJ604">
        <v>0.59524549999999998</v>
      </c>
      <c r="AK604">
        <v>0.41430791721852112</v>
      </c>
      <c r="AL604">
        <v>0.28172072511228374</v>
      </c>
      <c r="AM604">
        <v>10.137324694936609</v>
      </c>
      <c r="AN604">
        <v>6.8931689332161596</v>
      </c>
      <c r="AO604">
        <v>1.0063113953327716E-2</v>
      </c>
      <c r="AP604">
        <v>6.842707179847949E-3</v>
      </c>
      <c r="AQ604">
        <v>0.13341858489683281</v>
      </c>
    </row>
    <row r="605" spans="1:43" x14ac:dyDescent="0.35">
      <c r="A605">
        <v>604</v>
      </c>
      <c r="B605">
        <v>45</v>
      </c>
      <c r="C605" t="s">
        <v>9</v>
      </c>
      <c r="D605" s="3">
        <v>40.011353</v>
      </c>
      <c r="E605" s="1">
        <v>119.91325500000001</v>
      </c>
      <c r="F605">
        <v>0</v>
      </c>
      <c r="G605" t="s">
        <v>10</v>
      </c>
      <c r="H605">
        <v>0</v>
      </c>
      <c r="I605">
        <v>294.98010352005798</v>
      </c>
      <c r="J605" s="80">
        <v>2015</v>
      </c>
      <c r="K605" t="s">
        <v>11</v>
      </c>
      <c r="L605">
        <v>10</v>
      </c>
      <c r="M605">
        <v>0.99999999799999995</v>
      </c>
      <c r="N605">
        <v>10</v>
      </c>
      <c r="O605" t="s">
        <v>12</v>
      </c>
      <c r="P605">
        <v>90</v>
      </c>
      <c r="Q605" t="s">
        <v>13</v>
      </c>
      <c r="R605" t="s">
        <v>14</v>
      </c>
      <c r="S605" t="s">
        <v>14</v>
      </c>
      <c r="T605" s="79">
        <v>20</v>
      </c>
      <c r="U605" s="79">
        <v>22</v>
      </c>
      <c r="V605" s="79">
        <v>21</v>
      </c>
      <c r="W605" s="79">
        <v>2</v>
      </c>
      <c r="X605">
        <v>0.61037440899999995</v>
      </c>
      <c r="Y605" t="s">
        <v>812</v>
      </c>
      <c r="Z605" t="s">
        <v>619</v>
      </c>
      <c r="AA605">
        <v>5</v>
      </c>
      <c r="AB605">
        <v>79.971999999999994</v>
      </c>
      <c r="AC605">
        <v>17.032</v>
      </c>
      <c r="AD605" t="s">
        <v>519</v>
      </c>
      <c r="AE605" t="s">
        <v>532</v>
      </c>
      <c r="AF605">
        <v>79.971999999999994</v>
      </c>
      <c r="AG605" t="s">
        <v>671</v>
      </c>
      <c r="AH605" t="s">
        <v>1129</v>
      </c>
      <c r="AI605" t="s">
        <v>1130</v>
      </c>
      <c r="AJ605">
        <v>0.59524549999999998</v>
      </c>
      <c r="AK605">
        <v>47.602973125999995</v>
      </c>
      <c r="AL605">
        <v>32.369026873999999</v>
      </c>
      <c r="AM605">
        <v>52.892192256437831</v>
      </c>
      <c r="AN605">
        <v>35.965585343624383</v>
      </c>
      <c r="AO605">
        <v>3.2284040589237617E-2</v>
      </c>
      <c r="AP605">
        <v>2.1952472898453791E-2</v>
      </c>
      <c r="AQ605">
        <v>0.13341858489683281</v>
      </c>
    </row>
    <row r="606" spans="1:43" x14ac:dyDescent="0.35">
      <c r="A606">
        <v>605</v>
      </c>
      <c r="B606">
        <v>45</v>
      </c>
      <c r="C606" t="s">
        <v>9</v>
      </c>
      <c r="D606" s="3">
        <v>40.011353</v>
      </c>
      <c r="E606" s="1">
        <v>119.91325500000001</v>
      </c>
      <c r="F606">
        <v>0</v>
      </c>
      <c r="G606" t="s">
        <v>10</v>
      </c>
      <c r="H606">
        <v>0</v>
      </c>
      <c r="I606">
        <v>294.98010352005798</v>
      </c>
      <c r="J606" s="80">
        <v>2015</v>
      </c>
      <c r="K606" t="s">
        <v>11</v>
      </c>
      <c r="L606">
        <v>10</v>
      </c>
      <c r="M606">
        <v>0.99999999799999995</v>
      </c>
      <c r="N606">
        <v>10</v>
      </c>
      <c r="O606" t="s">
        <v>12</v>
      </c>
      <c r="P606">
        <v>90</v>
      </c>
      <c r="Q606" t="s">
        <v>13</v>
      </c>
      <c r="R606" t="s">
        <v>14</v>
      </c>
      <c r="S606" t="s">
        <v>14</v>
      </c>
      <c r="T606" s="79">
        <v>0</v>
      </c>
      <c r="U606" s="79">
        <v>2</v>
      </c>
      <c r="V606" s="79">
        <v>1</v>
      </c>
      <c r="W606" s="79">
        <v>2</v>
      </c>
      <c r="X606">
        <v>0.61037440899999995</v>
      </c>
      <c r="Y606" t="s">
        <v>812</v>
      </c>
      <c r="Z606" t="s">
        <v>619</v>
      </c>
      <c r="AA606">
        <v>5</v>
      </c>
      <c r="AB606">
        <v>117.66800000000001</v>
      </c>
      <c r="AC606">
        <v>23.699000000000002</v>
      </c>
      <c r="AD606" t="s">
        <v>519</v>
      </c>
      <c r="AE606" t="s">
        <v>532</v>
      </c>
      <c r="AF606">
        <v>117.66800000000001</v>
      </c>
      <c r="AG606" t="s">
        <v>671</v>
      </c>
      <c r="AH606" t="s">
        <v>1129</v>
      </c>
      <c r="AI606" t="s">
        <v>1130</v>
      </c>
      <c r="AJ606">
        <v>0.59524549999999998</v>
      </c>
      <c r="AK606">
        <v>70.041347494000007</v>
      </c>
      <c r="AL606">
        <v>47.626652505999999</v>
      </c>
      <c r="AM606">
        <v>77.823719282130327</v>
      </c>
      <c r="AN606">
        <v>52.918502678607439</v>
      </c>
      <c r="AO606">
        <v>4.7501606663012202E-2</v>
      </c>
      <c r="AP606">
        <v>3.2300099797619934E-2</v>
      </c>
      <c r="AQ606">
        <v>0.13341858489683281</v>
      </c>
    </row>
    <row r="607" spans="1:43" x14ac:dyDescent="0.35">
      <c r="A607">
        <v>606</v>
      </c>
      <c r="B607">
        <v>45</v>
      </c>
      <c r="C607" t="s">
        <v>9</v>
      </c>
      <c r="D607" s="3">
        <v>40.601368999999998</v>
      </c>
      <c r="E607" s="1">
        <v>120.799633</v>
      </c>
      <c r="F607">
        <v>0</v>
      </c>
      <c r="G607" t="s">
        <v>10</v>
      </c>
      <c r="H607">
        <v>0</v>
      </c>
      <c r="I607">
        <v>281.58069690976902</v>
      </c>
      <c r="J607" s="80">
        <v>2015</v>
      </c>
      <c r="K607" t="s">
        <v>11</v>
      </c>
      <c r="L607">
        <v>10</v>
      </c>
      <c r="M607">
        <v>0.99999999799999995</v>
      </c>
      <c r="N607">
        <v>10</v>
      </c>
      <c r="O607" t="s">
        <v>12</v>
      </c>
      <c r="P607">
        <v>90</v>
      </c>
      <c r="Q607" t="s">
        <v>13</v>
      </c>
      <c r="R607" t="s">
        <v>14</v>
      </c>
      <c r="S607" t="s">
        <v>14</v>
      </c>
      <c r="T607" s="79">
        <v>20</v>
      </c>
      <c r="U607" s="79">
        <v>22</v>
      </c>
      <c r="V607" s="79">
        <v>21</v>
      </c>
      <c r="W607" s="79">
        <v>2</v>
      </c>
      <c r="X607">
        <v>0.72222678100000004</v>
      </c>
      <c r="Y607" t="s">
        <v>804</v>
      </c>
      <c r="Z607" t="s">
        <v>630</v>
      </c>
      <c r="AA607">
        <v>5</v>
      </c>
      <c r="AB607">
        <v>135.47800000000001</v>
      </c>
      <c r="AC607">
        <v>29.114000000000001</v>
      </c>
      <c r="AD607" t="s">
        <v>519</v>
      </c>
      <c r="AE607" t="s">
        <v>532</v>
      </c>
      <c r="AF607">
        <v>135.47800000000001</v>
      </c>
      <c r="AG607" t="s">
        <v>671</v>
      </c>
      <c r="AH607" t="s">
        <v>1129</v>
      </c>
      <c r="AI607" t="s">
        <v>1130</v>
      </c>
      <c r="AJ607">
        <v>0.59524549999999998</v>
      </c>
      <c r="AK607">
        <v>80.642669849000001</v>
      </c>
      <c r="AL607">
        <v>54.835330151000008</v>
      </c>
      <c r="AM607">
        <v>89.602966319682949</v>
      </c>
      <c r="AN607">
        <v>60.928144490365931</v>
      </c>
      <c r="AO607">
        <v>6.4713661933116035E-2</v>
      </c>
      <c r="AP607">
        <v>4.4003937667579873E-2</v>
      </c>
      <c r="AQ607">
        <v>0.13341858489683281</v>
      </c>
    </row>
    <row r="608" spans="1:43" x14ac:dyDescent="0.35">
      <c r="A608">
        <v>607</v>
      </c>
      <c r="B608">
        <v>45</v>
      </c>
      <c r="C608" t="s">
        <v>9</v>
      </c>
      <c r="D608" s="3">
        <v>40.601368999999998</v>
      </c>
      <c r="E608" s="1">
        <v>120.799633</v>
      </c>
      <c r="F608">
        <v>0</v>
      </c>
      <c r="G608" t="s">
        <v>10</v>
      </c>
      <c r="H608">
        <v>0</v>
      </c>
      <c r="I608">
        <v>281.58069690976902</v>
      </c>
      <c r="J608" s="80">
        <v>2015</v>
      </c>
      <c r="K608" t="s">
        <v>11</v>
      </c>
      <c r="L608">
        <v>10</v>
      </c>
      <c r="M608">
        <v>0.99999999799999995</v>
      </c>
      <c r="N608">
        <v>10</v>
      </c>
      <c r="O608" t="s">
        <v>12</v>
      </c>
      <c r="P608">
        <v>90</v>
      </c>
      <c r="Q608" t="s">
        <v>13</v>
      </c>
      <c r="R608" t="s">
        <v>14</v>
      </c>
      <c r="S608" t="s">
        <v>14</v>
      </c>
      <c r="T608" s="79">
        <v>0</v>
      </c>
      <c r="U608" s="79">
        <v>2</v>
      </c>
      <c r="V608" s="79">
        <v>1</v>
      </c>
      <c r="W608" s="79">
        <v>2</v>
      </c>
      <c r="X608">
        <v>0.72222678100000004</v>
      </c>
      <c r="Y608" t="s">
        <v>804</v>
      </c>
      <c r="Z608" t="s">
        <v>630</v>
      </c>
      <c r="AA608">
        <v>5</v>
      </c>
      <c r="AB608">
        <v>163.351</v>
      </c>
      <c r="AC608">
        <v>38.204000000000001</v>
      </c>
      <c r="AD608" t="s">
        <v>519</v>
      </c>
      <c r="AE608" t="s">
        <v>532</v>
      </c>
      <c r="AF608">
        <v>163.351</v>
      </c>
      <c r="AG608" t="s">
        <v>671</v>
      </c>
      <c r="AH608" t="s">
        <v>1129</v>
      </c>
      <c r="AI608" t="s">
        <v>1130</v>
      </c>
      <c r="AJ608">
        <v>0.59524549999999998</v>
      </c>
      <c r="AK608">
        <v>97.233947670500001</v>
      </c>
      <c r="AL608">
        <v>66.117052329499998</v>
      </c>
      <c r="AM608">
        <v>108.03771941781343</v>
      </c>
      <c r="AN608">
        <v>73.463391330295437</v>
      </c>
      <c r="AO608">
        <v>7.8027734321708606E-2</v>
      </c>
      <c r="AP608">
        <v>5.3057228641822579E-2</v>
      </c>
      <c r="AQ608">
        <v>0.13341858489683281</v>
      </c>
    </row>
    <row r="609" spans="1:43" x14ac:dyDescent="0.35">
      <c r="A609">
        <v>608</v>
      </c>
      <c r="B609">
        <v>45</v>
      </c>
      <c r="C609" t="s">
        <v>9</v>
      </c>
      <c r="D609" s="3">
        <v>40.821224999999998</v>
      </c>
      <c r="E609" s="1">
        <v>121.070572</v>
      </c>
      <c r="F609">
        <v>0</v>
      </c>
      <c r="G609" t="s">
        <v>10</v>
      </c>
      <c r="H609">
        <v>0</v>
      </c>
      <c r="I609">
        <v>281.67926303161897</v>
      </c>
      <c r="J609" s="80">
        <v>2015</v>
      </c>
      <c r="K609" t="s">
        <v>11</v>
      </c>
      <c r="L609">
        <v>10</v>
      </c>
      <c r="M609">
        <v>0.99999999799999995</v>
      </c>
      <c r="N609">
        <v>10</v>
      </c>
      <c r="O609" t="s">
        <v>12</v>
      </c>
      <c r="P609">
        <v>90</v>
      </c>
      <c r="Q609" t="s">
        <v>13</v>
      </c>
      <c r="R609" t="s">
        <v>14</v>
      </c>
      <c r="S609" t="s">
        <v>14</v>
      </c>
      <c r="T609" s="79">
        <v>20</v>
      </c>
      <c r="U609" s="79">
        <v>22</v>
      </c>
      <c r="V609" s="79">
        <v>21</v>
      </c>
      <c r="W609" s="79">
        <v>2</v>
      </c>
      <c r="X609">
        <v>0.72222678100000004</v>
      </c>
      <c r="Y609" t="s">
        <v>804</v>
      </c>
      <c r="Z609" t="s">
        <v>630</v>
      </c>
      <c r="AA609">
        <v>5</v>
      </c>
      <c r="AB609">
        <v>72.650000000000006</v>
      </c>
      <c r="AC609">
        <v>12.77</v>
      </c>
      <c r="AD609" t="s">
        <v>519</v>
      </c>
      <c r="AE609" t="s">
        <v>532</v>
      </c>
      <c r="AF609">
        <v>72.650000000000006</v>
      </c>
      <c r="AG609" t="s">
        <v>671</v>
      </c>
      <c r="AH609" t="s">
        <v>1129</v>
      </c>
      <c r="AI609" t="s">
        <v>1130</v>
      </c>
      <c r="AJ609">
        <v>0.59524549999999998</v>
      </c>
      <c r="AK609">
        <v>43.244585575000002</v>
      </c>
      <c r="AL609">
        <v>29.405414425000004</v>
      </c>
      <c r="AM609">
        <v>48.049539431678703</v>
      </c>
      <c r="AN609">
        <v>32.672682629099079</v>
      </c>
      <c r="AO609">
        <v>3.4702664192273878E-2</v>
      </c>
      <c r="AP609">
        <v>2.3597086401848846E-2</v>
      </c>
      <c r="AQ609">
        <v>0.13341858489683281</v>
      </c>
    </row>
    <row r="610" spans="1:43" x14ac:dyDescent="0.35">
      <c r="A610">
        <v>609</v>
      </c>
      <c r="B610">
        <v>45</v>
      </c>
      <c r="C610" t="s">
        <v>9</v>
      </c>
      <c r="D610" s="3">
        <v>40.821224999999998</v>
      </c>
      <c r="E610" s="1">
        <v>121.070572</v>
      </c>
      <c r="F610">
        <v>0</v>
      </c>
      <c r="G610" t="s">
        <v>10</v>
      </c>
      <c r="H610">
        <v>0</v>
      </c>
      <c r="I610">
        <v>281.67926303161897</v>
      </c>
      <c r="J610" s="80">
        <v>2015</v>
      </c>
      <c r="K610" t="s">
        <v>11</v>
      </c>
      <c r="L610">
        <v>10</v>
      </c>
      <c r="M610">
        <v>0.99999999799999995</v>
      </c>
      <c r="N610">
        <v>10</v>
      </c>
      <c r="O610" t="s">
        <v>12</v>
      </c>
      <c r="P610">
        <v>90</v>
      </c>
      <c r="Q610" t="s">
        <v>13</v>
      </c>
      <c r="R610" t="s">
        <v>14</v>
      </c>
      <c r="S610" t="s">
        <v>14</v>
      </c>
      <c r="T610" s="79">
        <v>0</v>
      </c>
      <c r="U610" s="79">
        <v>2</v>
      </c>
      <c r="V610" s="79">
        <v>1</v>
      </c>
      <c r="W610" s="79">
        <v>2</v>
      </c>
      <c r="X610">
        <v>0.72222678100000004</v>
      </c>
      <c r="Y610" t="s">
        <v>804</v>
      </c>
      <c r="Z610" t="s">
        <v>630</v>
      </c>
      <c r="AA610">
        <v>5</v>
      </c>
      <c r="AB610">
        <v>103.128</v>
      </c>
      <c r="AC610">
        <v>40.121000000000002</v>
      </c>
      <c r="AD610" t="s">
        <v>519</v>
      </c>
      <c r="AE610" t="s">
        <v>532</v>
      </c>
      <c r="AF610">
        <v>103.128</v>
      </c>
      <c r="AG610" t="s">
        <v>671</v>
      </c>
      <c r="AH610" t="s">
        <v>1129</v>
      </c>
      <c r="AI610" t="s">
        <v>1130</v>
      </c>
      <c r="AJ610">
        <v>0.59524549999999998</v>
      </c>
      <c r="AK610">
        <v>61.386477923999998</v>
      </c>
      <c r="AL610">
        <v>41.741522076000003</v>
      </c>
      <c r="AM610">
        <v>68.207197556918928</v>
      </c>
      <c r="AN610">
        <v>46.3794688805744</v>
      </c>
      <c r="AO610">
        <v>4.926106473256462E-2</v>
      </c>
      <c r="AP610">
        <v>3.3496494514106925E-2</v>
      </c>
      <c r="AQ610">
        <v>0.13341858489683281</v>
      </c>
    </row>
    <row r="611" spans="1:43" x14ac:dyDescent="0.35">
      <c r="A611">
        <v>610</v>
      </c>
      <c r="B611">
        <v>46</v>
      </c>
      <c r="C611" t="s">
        <v>29</v>
      </c>
      <c r="D611" s="3">
        <v>-43.551034000000001</v>
      </c>
      <c r="E611" s="1">
        <v>172.751383</v>
      </c>
      <c r="F611">
        <v>0</v>
      </c>
      <c r="G611" t="s">
        <v>10</v>
      </c>
      <c r="H611">
        <v>0</v>
      </c>
      <c r="I611">
        <v>37.904453456193202</v>
      </c>
      <c r="J611" s="80">
        <v>2013</v>
      </c>
      <c r="K611" t="s">
        <v>11</v>
      </c>
      <c r="L611">
        <v>32</v>
      </c>
      <c r="M611">
        <v>3.4233292909999999</v>
      </c>
      <c r="N611">
        <v>5.6</v>
      </c>
      <c r="O611" t="s">
        <v>12</v>
      </c>
      <c r="P611">
        <v>97</v>
      </c>
      <c r="Q611" t="s">
        <v>13</v>
      </c>
      <c r="R611" t="s">
        <v>21</v>
      </c>
      <c r="S611" t="s">
        <v>28</v>
      </c>
      <c r="T611" s="79">
        <v>0</v>
      </c>
      <c r="U611" s="79">
        <v>2</v>
      </c>
      <c r="V611" s="79">
        <v>1</v>
      </c>
      <c r="W611" s="79">
        <v>2</v>
      </c>
      <c r="X611">
        <v>0.97899434900000004</v>
      </c>
      <c r="Y611" t="s">
        <v>775</v>
      </c>
      <c r="Z611" t="s">
        <v>637</v>
      </c>
      <c r="AA611">
        <v>3</v>
      </c>
      <c r="AB611">
        <v>36.6</v>
      </c>
      <c r="AC611">
        <v>14.3</v>
      </c>
      <c r="AE611" t="s">
        <v>532</v>
      </c>
      <c r="AF611">
        <v>36.6</v>
      </c>
      <c r="AG611" t="s">
        <v>671</v>
      </c>
      <c r="AH611" t="s">
        <v>1129</v>
      </c>
      <c r="AI611" t="s">
        <v>1130</v>
      </c>
      <c r="AJ611">
        <v>0.59524549999999998</v>
      </c>
      <c r="AK611">
        <v>53.825183660712845</v>
      </c>
      <c r="AL611">
        <v>36.6</v>
      </c>
      <c r="AM611">
        <v>189.96013177234317</v>
      </c>
      <c r="AN611">
        <v>129.16891963979381</v>
      </c>
      <c r="AO611">
        <v>0.18596989554041932</v>
      </c>
      <c r="AP611">
        <v>0.12645564239379328</v>
      </c>
      <c r="AQ611">
        <v>0.13341858489683281</v>
      </c>
    </row>
    <row r="612" spans="1:43" x14ac:dyDescent="0.35">
      <c r="A612">
        <v>611</v>
      </c>
      <c r="B612">
        <v>46</v>
      </c>
      <c r="C612" t="s">
        <v>29</v>
      </c>
      <c r="D612" s="3">
        <v>-43.530867000000001</v>
      </c>
      <c r="E612" s="1">
        <v>172.74160000000001</v>
      </c>
      <c r="F612">
        <v>0</v>
      </c>
      <c r="G612" t="s">
        <v>10</v>
      </c>
      <c r="H612">
        <v>0</v>
      </c>
      <c r="I612">
        <v>36.937372219096098</v>
      </c>
      <c r="J612" s="80">
        <v>2013</v>
      </c>
      <c r="K612" t="s">
        <v>11</v>
      </c>
      <c r="L612">
        <v>32</v>
      </c>
      <c r="M612">
        <v>3.4233292909999999</v>
      </c>
      <c r="N612">
        <v>5.6</v>
      </c>
      <c r="O612" t="s">
        <v>12</v>
      </c>
      <c r="P612">
        <v>97</v>
      </c>
      <c r="Q612" t="s">
        <v>13</v>
      </c>
      <c r="R612" t="s">
        <v>21</v>
      </c>
      <c r="S612" t="s">
        <v>28</v>
      </c>
      <c r="T612" s="79">
        <v>0</v>
      </c>
      <c r="U612" s="79">
        <v>2</v>
      </c>
      <c r="V612" s="79">
        <v>1</v>
      </c>
      <c r="W612" s="79">
        <v>2</v>
      </c>
      <c r="X612">
        <v>0.97899434900000004</v>
      </c>
      <c r="Y612" t="s">
        <v>775</v>
      </c>
      <c r="Z612" t="s">
        <v>637</v>
      </c>
      <c r="AA612">
        <v>3</v>
      </c>
      <c r="AB612">
        <v>29.4</v>
      </c>
      <c r="AC612">
        <v>13.2</v>
      </c>
      <c r="AE612" t="s">
        <v>532</v>
      </c>
      <c r="AF612">
        <v>29.4</v>
      </c>
      <c r="AG612" t="s">
        <v>671</v>
      </c>
      <c r="AH612" t="s">
        <v>1129</v>
      </c>
      <c r="AI612" t="s">
        <v>1130</v>
      </c>
      <c r="AJ612">
        <v>0.59524549999999998</v>
      </c>
      <c r="AK612">
        <v>43.236622940572609</v>
      </c>
      <c r="AL612">
        <v>29.4</v>
      </c>
      <c r="AM612">
        <v>152.59092552204615</v>
      </c>
      <c r="AN612">
        <v>103.75864036639175</v>
      </c>
      <c r="AO612">
        <v>0.14938565379476307</v>
      </c>
      <c r="AP612">
        <v>0.10157912257862081</v>
      </c>
      <c r="AQ612">
        <v>0.13341858489683281</v>
      </c>
    </row>
    <row r="613" spans="1:43" x14ac:dyDescent="0.35">
      <c r="A613">
        <v>612</v>
      </c>
      <c r="B613">
        <v>46</v>
      </c>
      <c r="C613" t="s">
        <v>29</v>
      </c>
      <c r="D613" s="3">
        <v>-43.507474999999999</v>
      </c>
      <c r="E613" s="1">
        <v>172.73256799999999</v>
      </c>
      <c r="F613">
        <v>0</v>
      </c>
      <c r="G613" t="s">
        <v>10</v>
      </c>
      <c r="H613">
        <v>0</v>
      </c>
      <c r="I613">
        <v>35.948941406972502</v>
      </c>
      <c r="J613" s="80">
        <v>2013</v>
      </c>
      <c r="K613" t="s">
        <v>11</v>
      </c>
      <c r="L613">
        <v>32</v>
      </c>
      <c r="M613">
        <v>3.4233292909999999</v>
      </c>
      <c r="N613">
        <v>5.6</v>
      </c>
      <c r="O613" t="s">
        <v>12</v>
      </c>
      <c r="P613">
        <v>97</v>
      </c>
      <c r="Q613" t="s">
        <v>13</v>
      </c>
      <c r="R613" t="s">
        <v>21</v>
      </c>
      <c r="S613" t="s">
        <v>28</v>
      </c>
      <c r="T613" s="79">
        <v>0</v>
      </c>
      <c r="U613" s="79">
        <v>2</v>
      </c>
      <c r="V613" s="79">
        <v>1</v>
      </c>
      <c r="W613" s="79">
        <v>2</v>
      </c>
      <c r="X613">
        <v>0.89401670899999997</v>
      </c>
      <c r="Y613" t="s">
        <v>775</v>
      </c>
      <c r="Z613" t="s">
        <v>638</v>
      </c>
      <c r="AA613">
        <v>3</v>
      </c>
      <c r="AB613">
        <v>33.1</v>
      </c>
      <c r="AC613">
        <v>11.5</v>
      </c>
      <c r="AE613" t="s">
        <v>532</v>
      </c>
      <c r="AF613">
        <v>33.1</v>
      </c>
      <c r="AG613" t="s">
        <v>671</v>
      </c>
      <c r="AH613" t="s">
        <v>1129</v>
      </c>
      <c r="AI613" t="s">
        <v>1130</v>
      </c>
      <c r="AJ613">
        <v>0.59524549999999998</v>
      </c>
      <c r="AK613">
        <v>48.677966643978017</v>
      </c>
      <c r="AL613">
        <v>33.1</v>
      </c>
      <c r="AM613">
        <v>171.79454540067104</v>
      </c>
      <c r="AN613">
        <v>116.81670054855671</v>
      </c>
      <c r="AO613">
        <v>0.15358719410325899</v>
      </c>
      <c r="AP613">
        <v>0.10443608218065915</v>
      </c>
      <c r="AQ613">
        <v>0.13341858489683281</v>
      </c>
    </row>
    <row r="614" spans="1:43" x14ac:dyDescent="0.35">
      <c r="A614">
        <v>613</v>
      </c>
      <c r="B614">
        <v>46</v>
      </c>
      <c r="C614" t="s">
        <v>29</v>
      </c>
      <c r="D614" s="3">
        <v>-43.176178999999998</v>
      </c>
      <c r="E614" s="1">
        <v>172.77849000000001</v>
      </c>
      <c r="F614">
        <v>0</v>
      </c>
      <c r="G614" t="s">
        <v>10</v>
      </c>
      <c r="H614">
        <v>0</v>
      </c>
      <c r="I614">
        <v>30.959597655520199</v>
      </c>
      <c r="J614" s="80">
        <v>2013</v>
      </c>
      <c r="K614" t="s">
        <v>11</v>
      </c>
      <c r="L614">
        <v>32</v>
      </c>
      <c r="M614">
        <v>3.4233292909999999</v>
      </c>
      <c r="N614">
        <v>5.6</v>
      </c>
      <c r="O614" t="s">
        <v>12</v>
      </c>
      <c r="P614">
        <v>97</v>
      </c>
      <c r="Q614" t="s">
        <v>13</v>
      </c>
      <c r="R614" t="s">
        <v>21</v>
      </c>
      <c r="S614" t="s">
        <v>28</v>
      </c>
      <c r="T614" s="79">
        <v>0</v>
      </c>
      <c r="U614" s="79">
        <v>2</v>
      </c>
      <c r="V614" s="79">
        <v>1</v>
      </c>
      <c r="W614" s="79">
        <v>2</v>
      </c>
      <c r="X614">
        <v>0.96063527100000001</v>
      </c>
      <c r="Y614" t="s">
        <v>775</v>
      </c>
      <c r="Z614" t="s">
        <v>639</v>
      </c>
      <c r="AA614">
        <v>3</v>
      </c>
      <c r="AB614">
        <v>3.3</v>
      </c>
      <c r="AC614">
        <v>2.9</v>
      </c>
      <c r="AE614" t="s">
        <v>532</v>
      </c>
      <c r="AF614">
        <v>3.3</v>
      </c>
      <c r="AG614" t="s">
        <v>671</v>
      </c>
      <c r="AH614" t="s">
        <v>1129</v>
      </c>
      <c r="AI614" t="s">
        <v>1130</v>
      </c>
      <c r="AJ614">
        <v>0.59524549999999998</v>
      </c>
      <c r="AK614">
        <v>4.8530903300642736</v>
      </c>
      <c r="AL614">
        <v>3.3</v>
      </c>
      <c r="AM614">
        <v>17.127552864719469</v>
      </c>
      <c r="AN614">
        <v>11.646378000309278</v>
      </c>
      <c r="AO614">
        <v>1.6453331387766616E-2</v>
      </c>
      <c r="AP614">
        <v>1.1187921486495542E-2</v>
      </c>
      <c r="AQ614">
        <v>0.13341858489683281</v>
      </c>
    </row>
    <row r="615" spans="1:43" x14ac:dyDescent="0.35">
      <c r="A615">
        <v>614</v>
      </c>
      <c r="B615">
        <v>46</v>
      </c>
      <c r="C615" t="s">
        <v>29</v>
      </c>
      <c r="D615" s="3">
        <v>-39.640251999999997</v>
      </c>
      <c r="E615" s="1">
        <v>177.00624999999999</v>
      </c>
      <c r="F615">
        <v>0</v>
      </c>
      <c r="G615" t="s">
        <v>10</v>
      </c>
      <c r="H615">
        <v>0</v>
      </c>
      <c r="I615">
        <v>11.647253734300801</v>
      </c>
      <c r="J615" s="80">
        <v>2013</v>
      </c>
      <c r="K615" t="s">
        <v>11</v>
      </c>
      <c r="L615">
        <v>32</v>
      </c>
      <c r="M615">
        <v>3.4233292909999999</v>
      </c>
      <c r="N615">
        <v>5.6</v>
      </c>
      <c r="O615" t="s">
        <v>12</v>
      </c>
      <c r="P615">
        <v>97</v>
      </c>
      <c r="Q615" t="s">
        <v>13</v>
      </c>
      <c r="R615" t="s">
        <v>21</v>
      </c>
      <c r="S615" t="s">
        <v>28</v>
      </c>
      <c r="T615" s="79">
        <v>0</v>
      </c>
      <c r="U615" s="79">
        <v>2</v>
      </c>
      <c r="V615" s="79">
        <v>1</v>
      </c>
      <c r="W615" s="79">
        <v>2</v>
      </c>
      <c r="X615">
        <v>0.97899434900000004</v>
      </c>
      <c r="Y615" t="s">
        <v>775</v>
      </c>
      <c r="Z615" t="s">
        <v>637</v>
      </c>
      <c r="AA615">
        <v>3</v>
      </c>
      <c r="AB615">
        <v>3.3</v>
      </c>
      <c r="AC615">
        <v>2.9</v>
      </c>
      <c r="AE615" t="s">
        <v>532</v>
      </c>
      <c r="AF615">
        <v>3.3</v>
      </c>
      <c r="AG615" t="s">
        <v>671</v>
      </c>
      <c r="AH615" t="s">
        <v>1129</v>
      </c>
      <c r="AI615" t="s">
        <v>1130</v>
      </c>
      <c r="AJ615">
        <v>0.59524549999999998</v>
      </c>
      <c r="AK615">
        <v>4.8530903300642736</v>
      </c>
      <c r="AL615">
        <v>3.3</v>
      </c>
      <c r="AM615">
        <v>17.127552864719469</v>
      </c>
      <c r="AN615">
        <v>11.646378000309278</v>
      </c>
      <c r="AO615">
        <v>1.6767777466759122E-2</v>
      </c>
      <c r="AP615">
        <v>1.1401738248620704E-2</v>
      </c>
      <c r="AQ615">
        <v>0.13341858489683281</v>
      </c>
    </row>
    <row r="616" spans="1:43" x14ac:dyDescent="0.35">
      <c r="A616">
        <v>615</v>
      </c>
      <c r="B616">
        <v>46</v>
      </c>
      <c r="C616" t="s">
        <v>29</v>
      </c>
      <c r="D616" s="3">
        <v>-43.830156000000002</v>
      </c>
      <c r="E616" s="1">
        <v>172.94369900000001</v>
      </c>
      <c r="F616">
        <v>0</v>
      </c>
      <c r="G616" t="s">
        <v>47</v>
      </c>
      <c r="H616">
        <v>0</v>
      </c>
      <c r="I616">
        <v>62.8247645279938</v>
      </c>
      <c r="J616" s="80">
        <v>2013</v>
      </c>
      <c r="K616" t="s">
        <v>11</v>
      </c>
      <c r="L616">
        <v>32</v>
      </c>
      <c r="M616">
        <v>3.4233292909999999</v>
      </c>
      <c r="N616">
        <v>5.6</v>
      </c>
      <c r="O616" t="s">
        <v>12</v>
      </c>
      <c r="P616">
        <v>97</v>
      </c>
      <c r="Q616" t="s">
        <v>13</v>
      </c>
      <c r="R616" t="s">
        <v>21</v>
      </c>
      <c r="S616" t="s">
        <v>28</v>
      </c>
      <c r="T616" s="79">
        <v>0</v>
      </c>
      <c r="U616" s="79">
        <v>2</v>
      </c>
      <c r="V616" s="79">
        <v>1</v>
      </c>
      <c r="W616" s="79">
        <v>2</v>
      </c>
      <c r="X616">
        <v>0.97899434900000004</v>
      </c>
      <c r="Y616" t="s">
        <v>775</v>
      </c>
      <c r="Z616" t="s">
        <v>637</v>
      </c>
      <c r="AA616">
        <v>3</v>
      </c>
      <c r="AB616">
        <v>6.7</v>
      </c>
      <c r="AC616">
        <v>7.7</v>
      </c>
      <c r="AE616" t="s">
        <v>532</v>
      </c>
      <c r="AF616">
        <v>6.7</v>
      </c>
      <c r="AG616" t="s">
        <v>671</v>
      </c>
      <c r="AH616" t="s">
        <v>1129</v>
      </c>
      <c r="AI616" t="s">
        <v>1130</v>
      </c>
      <c r="AJ616">
        <v>0.59524549999999998</v>
      </c>
      <c r="AK616">
        <v>9.8532440034638284</v>
      </c>
      <c r="AL616">
        <v>6.7</v>
      </c>
      <c r="AM616">
        <v>34.774122482915288</v>
      </c>
      <c r="AN616">
        <v>23.645676546082473</v>
      </c>
      <c r="AO616">
        <v>3.4043669402207918E-2</v>
      </c>
      <c r="AP616">
        <v>2.3148983716896578E-2</v>
      </c>
      <c r="AQ616">
        <v>0.13341858489683281</v>
      </c>
    </row>
    <row r="617" spans="1:43" x14ac:dyDescent="0.35">
      <c r="A617">
        <v>616</v>
      </c>
      <c r="B617">
        <v>46</v>
      </c>
      <c r="C617" t="s">
        <v>29</v>
      </c>
      <c r="D617" s="3">
        <v>-43.621845</v>
      </c>
      <c r="E617" s="1">
        <v>172.65235100000001</v>
      </c>
      <c r="F617">
        <v>0</v>
      </c>
      <c r="G617" t="s">
        <v>47</v>
      </c>
      <c r="H617">
        <v>0</v>
      </c>
      <c r="I617">
        <v>39.148693377916203</v>
      </c>
      <c r="J617" s="80">
        <v>2013</v>
      </c>
      <c r="K617" t="s">
        <v>11</v>
      </c>
      <c r="L617">
        <v>32</v>
      </c>
      <c r="M617">
        <v>3.4233292909999999</v>
      </c>
      <c r="N617">
        <v>5.6</v>
      </c>
      <c r="O617" t="s">
        <v>12</v>
      </c>
      <c r="P617">
        <v>97</v>
      </c>
      <c r="Q617" t="s">
        <v>13</v>
      </c>
      <c r="R617" t="s">
        <v>21</v>
      </c>
      <c r="S617" t="s">
        <v>28</v>
      </c>
      <c r="T617" s="79">
        <v>0</v>
      </c>
      <c r="U617" s="79">
        <v>2</v>
      </c>
      <c r="V617" s="79">
        <v>1</v>
      </c>
      <c r="W617" s="79">
        <v>2</v>
      </c>
      <c r="X617">
        <v>0.89401670899999997</v>
      </c>
      <c r="Y617" t="s">
        <v>775</v>
      </c>
      <c r="Z617" t="s">
        <v>638</v>
      </c>
      <c r="AA617">
        <v>3</v>
      </c>
      <c r="AB617">
        <v>0</v>
      </c>
      <c r="AC617">
        <v>0</v>
      </c>
      <c r="AE617" t="s">
        <v>532</v>
      </c>
      <c r="AF617">
        <v>0</v>
      </c>
      <c r="AG617" t="s">
        <v>671</v>
      </c>
      <c r="AH617" t="s">
        <v>1129</v>
      </c>
      <c r="AI617" t="s">
        <v>1130</v>
      </c>
      <c r="AJ617">
        <v>0.59524549999999998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0.13341858489683281</v>
      </c>
    </row>
    <row r="618" spans="1:43" x14ac:dyDescent="0.35">
      <c r="A618">
        <v>617</v>
      </c>
      <c r="B618">
        <v>46</v>
      </c>
      <c r="C618" t="s">
        <v>29</v>
      </c>
      <c r="D618" s="3">
        <v>-43.607776999999999</v>
      </c>
      <c r="E618" s="1">
        <v>172.69971699999999</v>
      </c>
      <c r="F618">
        <v>0</v>
      </c>
      <c r="G618" t="s">
        <v>47</v>
      </c>
      <c r="H618">
        <v>0</v>
      </c>
      <c r="I618">
        <v>39.451574159506499</v>
      </c>
      <c r="J618" s="80">
        <v>2013</v>
      </c>
      <c r="K618" t="s">
        <v>11</v>
      </c>
      <c r="L618">
        <v>32</v>
      </c>
      <c r="M618">
        <v>3.4233292909999999</v>
      </c>
      <c r="N618">
        <v>5.6</v>
      </c>
      <c r="O618" t="s">
        <v>12</v>
      </c>
      <c r="P618">
        <v>97</v>
      </c>
      <c r="Q618" t="s">
        <v>13</v>
      </c>
      <c r="R618" t="s">
        <v>21</v>
      </c>
      <c r="S618" t="s">
        <v>28</v>
      </c>
      <c r="T618" s="79">
        <v>0</v>
      </c>
      <c r="U618" s="79">
        <v>2</v>
      </c>
      <c r="V618" s="79">
        <v>1</v>
      </c>
      <c r="W618" s="79">
        <v>2</v>
      </c>
      <c r="X618">
        <v>0.97899434900000004</v>
      </c>
      <c r="Y618" t="s">
        <v>775</v>
      </c>
      <c r="Z618" t="s">
        <v>637</v>
      </c>
      <c r="AA618">
        <v>3</v>
      </c>
      <c r="AB618">
        <v>5</v>
      </c>
      <c r="AC618">
        <v>0</v>
      </c>
      <c r="AE618" t="s">
        <v>532</v>
      </c>
      <c r="AF618">
        <v>5</v>
      </c>
      <c r="AG618" t="s">
        <v>671</v>
      </c>
      <c r="AH618" t="s">
        <v>1129</v>
      </c>
      <c r="AI618" t="s">
        <v>1130</v>
      </c>
      <c r="AJ618">
        <v>0.59524549999999998</v>
      </c>
      <c r="AK618">
        <v>7.3531671667640506</v>
      </c>
      <c r="AL618">
        <v>5</v>
      </c>
      <c r="AM618">
        <v>25.950837673817379</v>
      </c>
      <c r="AN618">
        <v>17.646027273195877</v>
      </c>
      <c r="AO618">
        <v>2.540572343448352E-2</v>
      </c>
      <c r="AP618">
        <v>1.7275360982758645E-2</v>
      </c>
      <c r="AQ618">
        <v>0.13341858489683281</v>
      </c>
    </row>
    <row r="619" spans="1:43" x14ac:dyDescent="0.35">
      <c r="A619">
        <v>618</v>
      </c>
      <c r="B619">
        <v>46</v>
      </c>
      <c r="C619" t="s">
        <v>29</v>
      </c>
      <c r="D619" s="3">
        <v>-43.558897999999999</v>
      </c>
      <c r="E619" s="1">
        <v>172.70861600000001</v>
      </c>
      <c r="F619">
        <v>0</v>
      </c>
      <c r="G619" t="s">
        <v>45</v>
      </c>
      <c r="H619">
        <v>0</v>
      </c>
      <c r="I619">
        <v>37.053560850095501</v>
      </c>
      <c r="J619" s="80">
        <v>2013</v>
      </c>
      <c r="K619" t="s">
        <v>11</v>
      </c>
      <c r="L619">
        <v>32</v>
      </c>
      <c r="M619">
        <v>3.4233292909999999</v>
      </c>
      <c r="N619">
        <v>5.6</v>
      </c>
      <c r="O619" t="s">
        <v>12</v>
      </c>
      <c r="P619">
        <v>97</v>
      </c>
      <c r="Q619" t="s">
        <v>13</v>
      </c>
      <c r="R619" t="s">
        <v>21</v>
      </c>
      <c r="S619" t="s">
        <v>28</v>
      </c>
      <c r="T619" s="79">
        <v>0</v>
      </c>
      <c r="U619" s="79">
        <v>2</v>
      </c>
      <c r="V619" s="79">
        <v>1</v>
      </c>
      <c r="W619" s="79">
        <v>2</v>
      </c>
      <c r="X619">
        <v>0.89401670899999997</v>
      </c>
      <c r="Y619" t="s">
        <v>775</v>
      </c>
      <c r="Z619" t="s">
        <v>638</v>
      </c>
      <c r="AA619">
        <v>3</v>
      </c>
      <c r="AB619">
        <v>3.4</v>
      </c>
      <c r="AC619">
        <v>2.9</v>
      </c>
      <c r="AE619" t="s">
        <v>532</v>
      </c>
      <c r="AF619">
        <v>3.4</v>
      </c>
      <c r="AG619" t="s">
        <v>671</v>
      </c>
      <c r="AH619" t="s">
        <v>1129</v>
      </c>
      <c r="AI619" t="s">
        <v>1130</v>
      </c>
      <c r="AJ619">
        <v>0.59524549999999998</v>
      </c>
      <c r="AK619">
        <v>5.000153673399554</v>
      </c>
      <c r="AL619">
        <v>3.4</v>
      </c>
      <c r="AM619">
        <v>17.646569618195819</v>
      </c>
      <c r="AN619">
        <v>11.999298545773197</v>
      </c>
      <c r="AO619">
        <v>1.577632809519881E-2</v>
      </c>
      <c r="AP619">
        <v>1.0727573396200639E-2</v>
      </c>
      <c r="AQ619">
        <v>0.13341858489683281</v>
      </c>
    </row>
    <row r="620" spans="1:43" x14ac:dyDescent="0.35">
      <c r="A620">
        <v>619</v>
      </c>
      <c r="B620">
        <v>46</v>
      </c>
      <c r="C620" t="s">
        <v>29</v>
      </c>
      <c r="D620" s="3">
        <v>-43.527681000000001</v>
      </c>
      <c r="E620" s="1">
        <v>172.72785999999999</v>
      </c>
      <c r="F620">
        <v>0</v>
      </c>
      <c r="G620" t="s">
        <v>45</v>
      </c>
      <c r="H620">
        <v>0</v>
      </c>
      <c r="I620">
        <v>36.4471474255595</v>
      </c>
      <c r="J620" s="80">
        <v>2013</v>
      </c>
      <c r="K620" t="s">
        <v>11</v>
      </c>
      <c r="L620">
        <v>32</v>
      </c>
      <c r="M620">
        <v>3.4233292909999999</v>
      </c>
      <c r="N620">
        <v>5.6</v>
      </c>
      <c r="O620" t="s">
        <v>12</v>
      </c>
      <c r="P620">
        <v>97</v>
      </c>
      <c r="Q620" t="s">
        <v>13</v>
      </c>
      <c r="R620" t="s">
        <v>21</v>
      </c>
      <c r="S620" t="s">
        <v>28</v>
      </c>
      <c r="T620" s="79">
        <v>0</v>
      </c>
      <c r="U620" s="79">
        <v>2</v>
      </c>
      <c r="V620" s="79">
        <v>1</v>
      </c>
      <c r="W620" s="79">
        <v>2</v>
      </c>
      <c r="X620">
        <v>0.89401670899999997</v>
      </c>
      <c r="Y620" t="s">
        <v>775</v>
      </c>
      <c r="Z620" t="s">
        <v>638</v>
      </c>
      <c r="AA620">
        <v>3</v>
      </c>
      <c r="AB620">
        <v>0</v>
      </c>
      <c r="AC620">
        <v>0</v>
      </c>
      <c r="AE620" t="s">
        <v>532</v>
      </c>
      <c r="AF620">
        <v>0</v>
      </c>
      <c r="AG620" t="s">
        <v>671</v>
      </c>
      <c r="AH620" t="s">
        <v>1129</v>
      </c>
      <c r="AI620" t="s">
        <v>1130</v>
      </c>
      <c r="AJ620">
        <v>0.59524549999999998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0.13341858489683281</v>
      </c>
    </row>
    <row r="621" spans="1:43" x14ac:dyDescent="0.35">
      <c r="A621">
        <v>620</v>
      </c>
      <c r="B621">
        <v>47</v>
      </c>
      <c r="C621" t="s">
        <v>25</v>
      </c>
      <c r="D621" s="3">
        <v>-34.332452000000004</v>
      </c>
      <c r="E621" s="1">
        <v>18.436437999999999</v>
      </c>
      <c r="F621">
        <v>0</v>
      </c>
      <c r="G621" t="s">
        <v>10</v>
      </c>
      <c r="H621">
        <v>0</v>
      </c>
      <c r="I621">
        <v>588.73270161143103</v>
      </c>
      <c r="J621" s="80">
        <v>2014</v>
      </c>
      <c r="K621" t="s">
        <v>11</v>
      </c>
      <c r="L621">
        <v>65</v>
      </c>
      <c r="M621">
        <v>7.2453993929999996</v>
      </c>
      <c r="N621">
        <v>5</v>
      </c>
      <c r="O621" t="s">
        <v>12</v>
      </c>
      <c r="P621">
        <v>89</v>
      </c>
      <c r="Q621" t="s">
        <v>13</v>
      </c>
      <c r="R621" t="s">
        <v>16</v>
      </c>
      <c r="S621" t="s">
        <v>14</v>
      </c>
      <c r="T621" s="79">
        <v>0</v>
      </c>
      <c r="U621" s="79">
        <v>5</v>
      </c>
      <c r="V621" s="79">
        <v>2.5</v>
      </c>
      <c r="W621" s="79">
        <v>5</v>
      </c>
      <c r="X621">
        <v>0.75283199000000001</v>
      </c>
      <c r="Y621" t="s">
        <v>776</v>
      </c>
      <c r="Z621" t="s">
        <v>636</v>
      </c>
      <c r="AA621">
        <v>3</v>
      </c>
      <c r="AB621">
        <v>1029.99</v>
      </c>
      <c r="AC621">
        <v>51.191000000000003</v>
      </c>
      <c r="AD621" t="s">
        <v>525</v>
      </c>
      <c r="AE621" t="s">
        <v>521</v>
      </c>
      <c r="AF621">
        <v>27.363077384636643</v>
      </c>
      <c r="AG621">
        <v>0.96</v>
      </c>
      <c r="AH621">
        <v>26.268554289251178</v>
      </c>
      <c r="AI621">
        <v>1.0945230953854654</v>
      </c>
      <c r="AJ621">
        <v>0.96</v>
      </c>
      <c r="AK621">
        <v>26.268554289251178</v>
      </c>
      <c r="AL621">
        <v>1.0945230953854654</v>
      </c>
      <c r="AM621">
        <v>213.84962618239106</v>
      </c>
      <c r="AN621">
        <v>8.9104010909329574</v>
      </c>
      <c r="AO621">
        <v>0.16099283963964556</v>
      </c>
      <c r="AP621">
        <v>6.7080349849852295E-3</v>
      </c>
      <c r="AQ621">
        <v>0.13341858489683281</v>
      </c>
    </row>
    <row r="622" spans="1:43" x14ac:dyDescent="0.35">
      <c r="A622">
        <v>621</v>
      </c>
      <c r="B622">
        <v>47</v>
      </c>
      <c r="C622" t="s">
        <v>25</v>
      </c>
      <c r="D622" s="3">
        <v>-34.207382000000003</v>
      </c>
      <c r="E622" s="1">
        <v>22.031687999999999</v>
      </c>
      <c r="F622">
        <v>0</v>
      </c>
      <c r="G622" t="s">
        <v>10</v>
      </c>
      <c r="H622">
        <v>0</v>
      </c>
      <c r="I622">
        <v>30.758114014137501</v>
      </c>
      <c r="J622" s="80">
        <v>2014</v>
      </c>
      <c r="K622" t="s">
        <v>11</v>
      </c>
      <c r="L622">
        <v>65</v>
      </c>
      <c r="M622">
        <v>7.2453993929999996</v>
      </c>
      <c r="N622">
        <v>5</v>
      </c>
      <c r="O622" t="s">
        <v>12</v>
      </c>
      <c r="P622">
        <v>89</v>
      </c>
      <c r="Q622" t="s">
        <v>13</v>
      </c>
      <c r="R622" t="s">
        <v>16</v>
      </c>
      <c r="S622" t="s">
        <v>14</v>
      </c>
      <c r="T622" s="79">
        <v>0</v>
      </c>
      <c r="U622" s="79">
        <v>5</v>
      </c>
      <c r="V622" s="79">
        <v>2.5</v>
      </c>
      <c r="W622" s="79">
        <v>5</v>
      </c>
      <c r="X622">
        <v>2.1577600669999999</v>
      </c>
      <c r="Y622" t="s">
        <v>776</v>
      </c>
      <c r="Z622" t="s">
        <v>636</v>
      </c>
      <c r="AA622">
        <v>3</v>
      </c>
      <c r="AB622">
        <v>1449.338</v>
      </c>
      <c r="AC622">
        <v>1675.0809999999999</v>
      </c>
      <c r="AD622" t="s">
        <v>525</v>
      </c>
      <c r="AE622" t="s">
        <v>521</v>
      </c>
      <c r="AF622">
        <v>13.433727152204266</v>
      </c>
      <c r="AG622">
        <v>1</v>
      </c>
      <c r="AH622">
        <v>13.433727152204266</v>
      </c>
      <c r="AI622">
        <v>0</v>
      </c>
      <c r="AJ622">
        <v>1</v>
      </c>
      <c r="AK622">
        <v>13.433727152204266</v>
      </c>
      <c r="AL622">
        <v>0</v>
      </c>
      <c r="AM622">
        <v>109.36260511720045</v>
      </c>
      <c r="AN622">
        <v>0</v>
      </c>
      <c r="AO622">
        <v>0.23597826214498496</v>
      </c>
      <c r="AP622">
        <v>0</v>
      </c>
      <c r="AQ622">
        <v>0.13341858489683281</v>
      </c>
    </row>
    <row r="623" spans="1:43" x14ac:dyDescent="0.35">
      <c r="A623">
        <v>622</v>
      </c>
      <c r="B623">
        <v>47</v>
      </c>
      <c r="C623" t="s">
        <v>25</v>
      </c>
      <c r="D623" s="3">
        <v>-34.205669</v>
      </c>
      <c r="E623" s="1">
        <v>22.047446999999998</v>
      </c>
      <c r="F623">
        <v>0</v>
      </c>
      <c r="G623" t="s">
        <v>10</v>
      </c>
      <c r="H623">
        <v>0</v>
      </c>
      <c r="I623">
        <v>30.815953343439698</v>
      </c>
      <c r="J623" s="80">
        <v>2014</v>
      </c>
      <c r="K623" t="s">
        <v>11</v>
      </c>
      <c r="L623">
        <v>65</v>
      </c>
      <c r="M623">
        <v>7.2453993929999996</v>
      </c>
      <c r="N623">
        <v>5</v>
      </c>
      <c r="O623" t="s">
        <v>12</v>
      </c>
      <c r="P623">
        <v>89</v>
      </c>
      <c r="Q623" t="s">
        <v>13</v>
      </c>
      <c r="R623" t="s">
        <v>16</v>
      </c>
      <c r="S623" t="s">
        <v>14</v>
      </c>
      <c r="T623" s="79">
        <v>0</v>
      </c>
      <c r="U623" s="79">
        <v>5</v>
      </c>
      <c r="V623" s="79">
        <v>2.5</v>
      </c>
      <c r="W623" s="79">
        <v>5</v>
      </c>
      <c r="X623">
        <v>2.1577600669999999</v>
      </c>
      <c r="Y623" t="s">
        <v>776</v>
      </c>
      <c r="Z623" t="s">
        <v>636</v>
      </c>
      <c r="AA623">
        <v>3</v>
      </c>
      <c r="AB623">
        <v>1479.36</v>
      </c>
      <c r="AC623">
        <v>1191.6489999999999</v>
      </c>
      <c r="AD623" t="s">
        <v>525</v>
      </c>
      <c r="AE623" t="s">
        <v>521</v>
      </c>
      <c r="AF623">
        <v>13.711997201401539</v>
      </c>
      <c r="AG623">
        <v>0.97</v>
      </c>
      <c r="AH623">
        <v>13.300637285359493</v>
      </c>
      <c r="AI623">
        <v>0.41135991604204669</v>
      </c>
      <c r="AJ623">
        <v>0.97</v>
      </c>
      <c r="AK623">
        <v>13.300637285359493</v>
      </c>
      <c r="AL623">
        <v>0.41135991604204669</v>
      </c>
      <c r="AM623">
        <v>108.27913406051329</v>
      </c>
      <c r="AN623">
        <v>3.3488391977478384</v>
      </c>
      <c r="AO623">
        <v>0.23364039156511512</v>
      </c>
      <c r="AP623">
        <v>7.2259914917046026E-3</v>
      </c>
      <c r="AQ623">
        <v>0.13341858489683281</v>
      </c>
    </row>
    <row r="624" spans="1:43" x14ac:dyDescent="0.35">
      <c r="A624">
        <v>623</v>
      </c>
      <c r="B624">
        <v>47</v>
      </c>
      <c r="C624" t="s">
        <v>25</v>
      </c>
      <c r="D624" s="3">
        <v>-34.172763000000003</v>
      </c>
      <c r="E624" s="1">
        <v>24.651803000000001</v>
      </c>
      <c r="F624">
        <v>0</v>
      </c>
      <c r="G624" t="s">
        <v>10</v>
      </c>
      <c r="H624">
        <v>0</v>
      </c>
      <c r="I624">
        <v>86.2041580458353</v>
      </c>
      <c r="J624" s="80">
        <v>2014</v>
      </c>
      <c r="K624" t="s">
        <v>11</v>
      </c>
      <c r="L624">
        <v>65</v>
      </c>
      <c r="M624">
        <v>7.2453993929999996</v>
      </c>
      <c r="N624">
        <v>5</v>
      </c>
      <c r="O624" t="s">
        <v>12</v>
      </c>
      <c r="P624">
        <v>89</v>
      </c>
      <c r="Q624" t="s">
        <v>13</v>
      </c>
      <c r="R624" t="s">
        <v>16</v>
      </c>
      <c r="S624" t="s">
        <v>14</v>
      </c>
      <c r="T624" s="79">
        <v>0</v>
      </c>
      <c r="U624" s="79">
        <v>5</v>
      </c>
      <c r="V624" s="79">
        <v>2.5</v>
      </c>
      <c r="W624" s="79">
        <v>5</v>
      </c>
      <c r="X624">
        <v>1.3919760750000001</v>
      </c>
      <c r="Y624" t="s">
        <v>776</v>
      </c>
      <c r="Z624" t="s">
        <v>636</v>
      </c>
      <c r="AA624">
        <v>3</v>
      </c>
      <c r="AB624">
        <v>2650.8009999999999</v>
      </c>
      <c r="AC624">
        <v>374.50700000000001</v>
      </c>
      <c r="AD624" t="s">
        <v>525</v>
      </c>
      <c r="AE624" t="s">
        <v>521</v>
      </c>
      <c r="AF624">
        <v>38.086875882547048</v>
      </c>
      <c r="AG624">
        <v>0.98</v>
      </c>
      <c r="AH624">
        <v>37.325138364896105</v>
      </c>
      <c r="AI624">
        <v>0.76173751765094266</v>
      </c>
      <c r="AJ624">
        <v>0.98</v>
      </c>
      <c r="AK624">
        <v>37.325138364896105</v>
      </c>
      <c r="AL624">
        <v>0.76173751765094266</v>
      </c>
      <c r="AM624">
        <v>303.86015151984185</v>
      </c>
      <c r="AN624">
        <v>6.2012275820376024</v>
      </c>
      <c r="AO624">
        <v>0.42296606106149476</v>
      </c>
      <c r="AP624">
        <v>8.6319604298264428E-3</v>
      </c>
      <c r="AQ624">
        <v>0.13341858489683281</v>
      </c>
    </row>
    <row r="625" spans="1:43" x14ac:dyDescent="0.35">
      <c r="A625">
        <v>624</v>
      </c>
      <c r="B625">
        <v>47</v>
      </c>
      <c r="C625" t="s">
        <v>25</v>
      </c>
      <c r="D625" s="3">
        <v>-34.165095999999998</v>
      </c>
      <c r="E625" s="1">
        <v>24.831704999999999</v>
      </c>
      <c r="F625">
        <v>0</v>
      </c>
      <c r="G625" t="s">
        <v>10</v>
      </c>
      <c r="H625">
        <v>0</v>
      </c>
      <c r="I625">
        <v>102.577614286112</v>
      </c>
      <c r="J625" s="80">
        <v>2014</v>
      </c>
      <c r="K625" t="s">
        <v>11</v>
      </c>
      <c r="L625">
        <v>65</v>
      </c>
      <c r="M625">
        <v>7.2453993929999996</v>
      </c>
      <c r="N625">
        <v>5</v>
      </c>
      <c r="O625" t="s">
        <v>12</v>
      </c>
      <c r="P625">
        <v>89</v>
      </c>
      <c r="Q625" t="s">
        <v>13</v>
      </c>
      <c r="R625" t="s">
        <v>16</v>
      </c>
      <c r="S625" t="s">
        <v>14</v>
      </c>
      <c r="T625" s="79">
        <v>0</v>
      </c>
      <c r="U625" s="79">
        <v>5</v>
      </c>
      <c r="V625" s="79">
        <v>2.5</v>
      </c>
      <c r="W625" s="79">
        <v>5</v>
      </c>
      <c r="X625">
        <v>1.6364102199999999</v>
      </c>
      <c r="Y625" t="s">
        <v>776</v>
      </c>
      <c r="Z625" t="s">
        <v>636</v>
      </c>
      <c r="AA625">
        <v>3</v>
      </c>
      <c r="AB625">
        <v>1203.58</v>
      </c>
      <c r="AC625">
        <v>53.308999999999997</v>
      </c>
      <c r="AD625" t="s">
        <v>525</v>
      </c>
      <c r="AE625" t="s">
        <v>521</v>
      </c>
      <c r="AF625">
        <v>14.71000346111258</v>
      </c>
      <c r="AG625">
        <v>0.94</v>
      </c>
      <c r="AH625">
        <v>13.827403253445825</v>
      </c>
      <c r="AI625">
        <v>0.88260020766675495</v>
      </c>
      <c r="AJ625">
        <v>0.94</v>
      </c>
      <c r="AK625">
        <v>13.827403253445825</v>
      </c>
      <c r="AL625">
        <v>0.88260020766675495</v>
      </c>
      <c r="AM625">
        <v>112.56748217896921</v>
      </c>
      <c r="AN625">
        <v>7.1851584369554828</v>
      </c>
      <c r="AO625">
        <v>0.18420657827733308</v>
      </c>
      <c r="AP625">
        <v>1.1757866698553178E-2</v>
      </c>
      <c r="AQ625">
        <v>0.13341858489683281</v>
      </c>
    </row>
    <row r="626" spans="1:43" x14ac:dyDescent="0.35">
      <c r="A626">
        <v>625</v>
      </c>
      <c r="B626">
        <v>47</v>
      </c>
      <c r="C626" t="s">
        <v>25</v>
      </c>
      <c r="D626" s="3">
        <v>-34.126613999999996</v>
      </c>
      <c r="E626" s="1">
        <v>22.118977999999998</v>
      </c>
      <c r="F626">
        <v>0</v>
      </c>
      <c r="G626" t="s">
        <v>10</v>
      </c>
      <c r="H626">
        <v>0</v>
      </c>
      <c r="I626">
        <v>31.7331916192508</v>
      </c>
      <c r="J626" s="80">
        <v>2014</v>
      </c>
      <c r="K626" t="s">
        <v>11</v>
      </c>
      <c r="L626">
        <v>65</v>
      </c>
      <c r="M626">
        <v>7.2453993929999996</v>
      </c>
      <c r="N626">
        <v>5</v>
      </c>
      <c r="O626" t="s">
        <v>12</v>
      </c>
      <c r="P626">
        <v>89</v>
      </c>
      <c r="Q626" t="s">
        <v>13</v>
      </c>
      <c r="R626" t="s">
        <v>16</v>
      </c>
      <c r="S626" t="s">
        <v>14</v>
      </c>
      <c r="T626" s="79">
        <v>0</v>
      </c>
      <c r="U626" s="79">
        <v>5</v>
      </c>
      <c r="V626" s="79">
        <v>2.5</v>
      </c>
      <c r="W626" s="79">
        <v>5</v>
      </c>
      <c r="X626">
        <v>1.3919760750000001</v>
      </c>
      <c r="Y626" t="s">
        <v>776</v>
      </c>
      <c r="Z626" t="s">
        <v>636</v>
      </c>
      <c r="AA626">
        <v>3</v>
      </c>
      <c r="AB626">
        <v>1733.778</v>
      </c>
      <c r="AC626">
        <v>1454.7270000000001</v>
      </c>
      <c r="AD626" t="s">
        <v>525</v>
      </c>
      <c r="AE626" t="s">
        <v>521</v>
      </c>
      <c r="AF626">
        <v>24.911031606631603</v>
      </c>
      <c r="AG626">
        <v>0.98</v>
      </c>
      <c r="AH626">
        <v>24.412810974498971</v>
      </c>
      <c r="AI626">
        <v>0.49822063213263235</v>
      </c>
      <c r="AJ626">
        <v>0.98</v>
      </c>
      <c r="AK626">
        <v>24.412810974498971</v>
      </c>
      <c r="AL626">
        <v>0.49822063213263235</v>
      </c>
      <c r="AM626">
        <v>198.74220878208828</v>
      </c>
      <c r="AN626">
        <v>4.0559634445324164</v>
      </c>
      <c r="AO626">
        <v>0.2766443997173218</v>
      </c>
      <c r="AP626">
        <v>5.6458040758637137E-3</v>
      </c>
      <c r="AQ626">
        <v>0.13341858489683281</v>
      </c>
    </row>
    <row r="627" spans="1:43" x14ac:dyDescent="0.35">
      <c r="A627">
        <v>626</v>
      </c>
      <c r="B627">
        <v>47</v>
      </c>
      <c r="C627" t="s">
        <v>25</v>
      </c>
      <c r="D627" s="3">
        <v>-34.105798999999998</v>
      </c>
      <c r="E627" s="1">
        <v>23.389247999999998</v>
      </c>
      <c r="F627">
        <v>0</v>
      </c>
      <c r="G627" t="s">
        <v>10</v>
      </c>
      <c r="H627">
        <v>0</v>
      </c>
      <c r="I627">
        <v>27.256933995682299</v>
      </c>
      <c r="J627" s="80">
        <v>2014</v>
      </c>
      <c r="K627" t="s">
        <v>11</v>
      </c>
      <c r="L627">
        <v>65</v>
      </c>
      <c r="M627">
        <v>7.2453993929999996</v>
      </c>
      <c r="N627">
        <v>5</v>
      </c>
      <c r="O627" t="s">
        <v>12</v>
      </c>
      <c r="P627">
        <v>89</v>
      </c>
      <c r="Q627" t="s">
        <v>13</v>
      </c>
      <c r="R627" t="s">
        <v>16</v>
      </c>
      <c r="S627" t="s">
        <v>14</v>
      </c>
      <c r="T627" s="79">
        <v>0</v>
      </c>
      <c r="U627" s="79">
        <v>5</v>
      </c>
      <c r="V627" s="79">
        <v>2.5</v>
      </c>
      <c r="W627" s="79">
        <v>5</v>
      </c>
      <c r="X627">
        <v>1.6364102199999999</v>
      </c>
      <c r="Y627" t="s">
        <v>776</v>
      </c>
      <c r="Z627" t="s">
        <v>636</v>
      </c>
      <c r="AA627">
        <v>3</v>
      </c>
      <c r="AB627">
        <v>1391.2180000000001</v>
      </c>
      <c r="AC627">
        <v>872.75900000000001</v>
      </c>
      <c r="AD627" t="s">
        <v>525</v>
      </c>
      <c r="AE627" t="s">
        <v>521</v>
      </c>
      <c r="AF627">
        <v>17.003291509631371</v>
      </c>
      <c r="AG627">
        <v>0.98</v>
      </c>
      <c r="AH627">
        <v>16.663225679438742</v>
      </c>
      <c r="AI627">
        <v>0.34006583019262848</v>
      </c>
      <c r="AJ627">
        <v>0.98</v>
      </c>
      <c r="AK627">
        <v>16.663225679438742</v>
      </c>
      <c r="AL627">
        <v>0.34006583019262848</v>
      </c>
      <c r="AM627">
        <v>135.653623846323</v>
      </c>
      <c r="AN627">
        <v>2.7684413029861927</v>
      </c>
      <c r="AO627">
        <v>0.22198497644215867</v>
      </c>
      <c r="AP627">
        <v>4.5303056416767214E-3</v>
      </c>
      <c r="AQ627">
        <v>0.13341858489683281</v>
      </c>
    </row>
    <row r="628" spans="1:43" x14ac:dyDescent="0.35">
      <c r="A628">
        <v>627</v>
      </c>
      <c r="B628">
        <v>47</v>
      </c>
      <c r="C628" t="s">
        <v>25</v>
      </c>
      <c r="D628" s="3">
        <v>-34.090975999999998</v>
      </c>
      <c r="E628" s="1">
        <v>22.149398000000001</v>
      </c>
      <c r="F628">
        <v>0</v>
      </c>
      <c r="G628" t="s">
        <v>10</v>
      </c>
      <c r="H628">
        <v>0</v>
      </c>
      <c r="I628">
        <v>31.0057800755953</v>
      </c>
      <c r="J628" s="80">
        <v>2014</v>
      </c>
      <c r="K628" t="s">
        <v>11</v>
      </c>
      <c r="L628">
        <v>65</v>
      </c>
      <c r="M628">
        <v>7.2453993929999996</v>
      </c>
      <c r="N628">
        <v>5</v>
      </c>
      <c r="O628" t="s">
        <v>12</v>
      </c>
      <c r="P628">
        <v>89</v>
      </c>
      <c r="Q628" t="s">
        <v>13</v>
      </c>
      <c r="R628" t="s">
        <v>16</v>
      </c>
      <c r="S628" t="s">
        <v>14</v>
      </c>
      <c r="T628" s="79">
        <v>0</v>
      </c>
      <c r="U628" s="79">
        <v>5</v>
      </c>
      <c r="V628" s="79">
        <v>2.5</v>
      </c>
      <c r="W628" s="79">
        <v>5</v>
      </c>
      <c r="X628">
        <v>1.6364102199999999</v>
      </c>
      <c r="Y628" t="s">
        <v>776</v>
      </c>
      <c r="Z628" t="s">
        <v>636</v>
      </c>
      <c r="AA628">
        <v>3</v>
      </c>
      <c r="AB628">
        <v>1344.645</v>
      </c>
      <c r="AC628">
        <v>96.031999999999996</v>
      </c>
      <c r="AD628" t="s">
        <v>525</v>
      </c>
      <c r="AE628" t="s">
        <v>521</v>
      </c>
      <c r="AF628">
        <v>16.434082158201139</v>
      </c>
      <c r="AG628">
        <v>0.97</v>
      </c>
      <c r="AH628">
        <v>15.941059693455104</v>
      </c>
      <c r="AI628">
        <v>0.49302246474603528</v>
      </c>
      <c r="AJ628">
        <v>0.97</v>
      </c>
      <c r="AK628">
        <v>15.941059693455104</v>
      </c>
      <c r="AL628">
        <v>0.49302246474603528</v>
      </c>
      <c r="AM628">
        <v>129.77454407498468</v>
      </c>
      <c r="AN628">
        <v>4.0136456930407727</v>
      </c>
      <c r="AO628">
        <v>0.21236439022014536</v>
      </c>
      <c r="AP628">
        <v>6.567970831550903E-3</v>
      </c>
      <c r="AQ628">
        <v>0.13341858489683281</v>
      </c>
    </row>
    <row r="629" spans="1:43" x14ac:dyDescent="0.35">
      <c r="A629">
        <v>628</v>
      </c>
      <c r="B629">
        <v>47</v>
      </c>
      <c r="C629" t="s">
        <v>25</v>
      </c>
      <c r="D629" s="3">
        <v>-34.087283999999997</v>
      </c>
      <c r="E629" s="1">
        <v>24.908245000000001</v>
      </c>
      <c r="F629">
        <v>0</v>
      </c>
      <c r="G629" t="s">
        <v>10</v>
      </c>
      <c r="H629">
        <v>0</v>
      </c>
      <c r="I629">
        <v>96.052543673117896</v>
      </c>
      <c r="J629" s="80">
        <v>2014</v>
      </c>
      <c r="K629" t="s">
        <v>11</v>
      </c>
      <c r="L629">
        <v>65</v>
      </c>
      <c r="M629">
        <v>7.2453993929999996</v>
      </c>
      <c r="N629">
        <v>5</v>
      </c>
      <c r="O629" t="s">
        <v>12</v>
      </c>
      <c r="P629">
        <v>89</v>
      </c>
      <c r="Q629" t="s">
        <v>13</v>
      </c>
      <c r="R629" t="s">
        <v>16</v>
      </c>
      <c r="S629" t="s">
        <v>14</v>
      </c>
      <c r="T629" s="79">
        <v>0</v>
      </c>
      <c r="U629" s="79">
        <v>5</v>
      </c>
      <c r="V629" s="79">
        <v>2.5</v>
      </c>
      <c r="W629" s="79">
        <v>5</v>
      </c>
      <c r="X629">
        <v>1.6364102199999999</v>
      </c>
      <c r="Y629" t="s">
        <v>776</v>
      </c>
      <c r="Z629" t="s">
        <v>636</v>
      </c>
      <c r="AA629">
        <v>3</v>
      </c>
      <c r="AB629">
        <v>741.12300000000005</v>
      </c>
      <c r="AC629">
        <v>528.46699999999998</v>
      </c>
      <c r="AD629" t="s">
        <v>525</v>
      </c>
      <c r="AE629" t="s">
        <v>521</v>
      </c>
      <c r="AF629">
        <v>9.0579121413700303</v>
      </c>
      <c r="AG629">
        <v>0.98</v>
      </c>
      <c r="AH629">
        <v>8.8767538985426295</v>
      </c>
      <c r="AI629">
        <v>0.18115824282740078</v>
      </c>
      <c r="AJ629">
        <v>0.98</v>
      </c>
      <c r="AK629">
        <v>8.8767538985426295</v>
      </c>
      <c r="AL629">
        <v>0.18115824282740078</v>
      </c>
      <c r="AM629">
        <v>72.264749784619269</v>
      </c>
      <c r="AN629">
        <v>1.4747908119310071</v>
      </c>
      <c r="AO629">
        <v>0.11825477509329378</v>
      </c>
      <c r="AP629">
        <v>2.4133627570059979E-3</v>
      </c>
      <c r="AQ629">
        <v>0.13341858489683281</v>
      </c>
    </row>
    <row r="630" spans="1:43" x14ac:dyDescent="0.35">
      <c r="A630">
        <v>629</v>
      </c>
      <c r="B630">
        <v>47</v>
      </c>
      <c r="C630" t="s">
        <v>25</v>
      </c>
      <c r="D630" s="3">
        <v>-34.085875999999999</v>
      </c>
      <c r="E630" s="1">
        <v>22.968450000000001</v>
      </c>
      <c r="F630">
        <v>0</v>
      </c>
      <c r="G630" t="s">
        <v>10</v>
      </c>
      <c r="H630">
        <v>0</v>
      </c>
      <c r="I630">
        <v>39.212901278790802</v>
      </c>
      <c r="J630" s="80">
        <v>2014</v>
      </c>
      <c r="K630" t="s">
        <v>11</v>
      </c>
      <c r="L630">
        <v>65</v>
      </c>
      <c r="M630">
        <v>7.2453993929999996</v>
      </c>
      <c r="N630">
        <v>5</v>
      </c>
      <c r="O630" t="s">
        <v>12</v>
      </c>
      <c r="P630">
        <v>89</v>
      </c>
      <c r="Q630" t="s">
        <v>13</v>
      </c>
      <c r="R630" t="s">
        <v>16</v>
      </c>
      <c r="S630" t="s">
        <v>14</v>
      </c>
      <c r="T630" s="79">
        <v>0</v>
      </c>
      <c r="U630" s="79">
        <v>5</v>
      </c>
      <c r="V630" s="79">
        <v>2.5</v>
      </c>
      <c r="W630" s="79">
        <v>5</v>
      </c>
      <c r="X630">
        <v>1.3919760750000001</v>
      </c>
      <c r="Y630" t="s">
        <v>776</v>
      </c>
      <c r="Z630" t="s">
        <v>636</v>
      </c>
      <c r="AA630">
        <v>3</v>
      </c>
      <c r="AB630">
        <v>1150.6559999999999</v>
      </c>
      <c r="AC630">
        <v>183.59700000000001</v>
      </c>
      <c r="AD630" t="s">
        <v>525</v>
      </c>
      <c r="AE630" t="s">
        <v>521</v>
      </c>
      <c r="AF630">
        <v>16.532697948849442</v>
      </c>
      <c r="AG630">
        <v>0.97</v>
      </c>
      <c r="AH630">
        <v>16.03671701038396</v>
      </c>
      <c r="AI630">
        <v>0.49598093846548252</v>
      </c>
      <c r="AJ630">
        <v>0.97</v>
      </c>
      <c r="AK630">
        <v>16.03671701038396</v>
      </c>
      <c r="AL630">
        <v>0.49598093846548252</v>
      </c>
      <c r="AM630">
        <v>130.55328055365024</v>
      </c>
      <c r="AN630">
        <v>4.0377303264015474</v>
      </c>
      <c r="AO630">
        <v>0.18172704304344389</v>
      </c>
      <c r="AP630">
        <v>5.6204240116528945E-3</v>
      </c>
      <c r="AQ630">
        <v>0.13341858489683281</v>
      </c>
    </row>
    <row r="631" spans="1:43" x14ac:dyDescent="0.35">
      <c r="A631">
        <v>630</v>
      </c>
      <c r="B631">
        <v>47</v>
      </c>
      <c r="C631" t="s">
        <v>25</v>
      </c>
      <c r="D631" s="3">
        <v>-34.071519000000002</v>
      </c>
      <c r="E631" s="1">
        <v>24.216854999999999</v>
      </c>
      <c r="F631">
        <v>0</v>
      </c>
      <c r="G631" t="s">
        <v>10</v>
      </c>
      <c r="H631">
        <v>0</v>
      </c>
      <c r="I631">
        <v>14.9698824379289</v>
      </c>
      <c r="J631" s="80">
        <v>2014</v>
      </c>
      <c r="K631" t="s">
        <v>11</v>
      </c>
      <c r="L631">
        <v>65</v>
      </c>
      <c r="M631">
        <v>7.2453993929999996</v>
      </c>
      <c r="N631">
        <v>5</v>
      </c>
      <c r="O631" t="s">
        <v>12</v>
      </c>
      <c r="P631">
        <v>89</v>
      </c>
      <c r="Q631" t="s">
        <v>13</v>
      </c>
      <c r="R631" t="s">
        <v>16</v>
      </c>
      <c r="S631" t="s">
        <v>14</v>
      </c>
      <c r="T631" s="79">
        <v>0</v>
      </c>
      <c r="U631" s="79">
        <v>5</v>
      </c>
      <c r="V631" s="79">
        <v>2.5</v>
      </c>
      <c r="W631" s="79">
        <v>5</v>
      </c>
      <c r="X631">
        <v>1.3919760750000001</v>
      </c>
      <c r="Y631" t="s">
        <v>776</v>
      </c>
      <c r="Z631" t="s">
        <v>636</v>
      </c>
      <c r="AA631">
        <v>3</v>
      </c>
      <c r="AB631">
        <v>2393.1109999999999</v>
      </c>
      <c r="AC631">
        <v>2915.4189999999999</v>
      </c>
      <c r="AD631" t="s">
        <v>525</v>
      </c>
      <c r="AE631" t="s">
        <v>521</v>
      </c>
      <c r="AF631">
        <v>34.38436971698669</v>
      </c>
      <c r="AG631">
        <v>0.98</v>
      </c>
      <c r="AH631">
        <v>33.696682322646957</v>
      </c>
      <c r="AI631">
        <v>0.6876873943397328</v>
      </c>
      <c r="AJ631">
        <v>0.98</v>
      </c>
      <c r="AK631">
        <v>33.696682322646957</v>
      </c>
      <c r="AL631">
        <v>0.6876873943397328</v>
      </c>
      <c r="AM631">
        <v>274.3212602771012</v>
      </c>
      <c r="AN631">
        <v>5.5983930668796082</v>
      </c>
      <c r="AO631">
        <v>0.38184863116957274</v>
      </c>
      <c r="AP631">
        <v>7.7928292075422892E-3</v>
      </c>
      <c r="AQ631">
        <v>0.13341858489683281</v>
      </c>
    </row>
    <row r="632" spans="1:43" x14ac:dyDescent="0.35">
      <c r="A632">
        <v>631</v>
      </c>
      <c r="B632">
        <v>47</v>
      </c>
      <c r="C632" t="s">
        <v>25</v>
      </c>
      <c r="D632" s="3">
        <v>-34.058346</v>
      </c>
      <c r="E632" s="1">
        <v>23.378485999999999</v>
      </c>
      <c r="F632">
        <v>0</v>
      </c>
      <c r="G632" t="s">
        <v>10</v>
      </c>
      <c r="H632">
        <v>0</v>
      </c>
      <c r="I632">
        <v>26.2260276281838</v>
      </c>
      <c r="J632" s="80">
        <v>2014</v>
      </c>
      <c r="K632" t="s">
        <v>11</v>
      </c>
      <c r="L632">
        <v>65</v>
      </c>
      <c r="M632">
        <v>7.2453993929999996</v>
      </c>
      <c r="N632">
        <v>5</v>
      </c>
      <c r="O632" t="s">
        <v>12</v>
      </c>
      <c r="P632">
        <v>89</v>
      </c>
      <c r="Q632" t="s">
        <v>13</v>
      </c>
      <c r="R632" t="s">
        <v>16</v>
      </c>
      <c r="S632" t="s">
        <v>14</v>
      </c>
      <c r="T632" s="79">
        <v>0</v>
      </c>
      <c r="U632" s="79">
        <v>5</v>
      </c>
      <c r="V632" s="79">
        <v>2.5</v>
      </c>
      <c r="W632" s="79">
        <v>5</v>
      </c>
      <c r="X632">
        <v>1.3919760750000001</v>
      </c>
      <c r="Y632" t="s">
        <v>776</v>
      </c>
      <c r="Z632" t="s">
        <v>636</v>
      </c>
      <c r="AA632">
        <v>3</v>
      </c>
      <c r="AB632">
        <v>1911.0239999999999</v>
      </c>
      <c r="AC632">
        <v>868.71799999999996</v>
      </c>
      <c r="AD632" t="s">
        <v>525</v>
      </c>
      <c r="AE632" t="s">
        <v>521</v>
      </c>
      <c r="AF632">
        <v>27.457713308757835</v>
      </c>
      <c r="AG632">
        <v>0.98</v>
      </c>
      <c r="AH632">
        <v>26.908559042582677</v>
      </c>
      <c r="AI632">
        <v>0.54915426617515806</v>
      </c>
      <c r="AJ632">
        <v>0.98</v>
      </c>
      <c r="AK632">
        <v>26.908559042582677</v>
      </c>
      <c r="AL632">
        <v>0.54915426617515806</v>
      </c>
      <c r="AM632">
        <v>219.05983972318333</v>
      </c>
      <c r="AN632">
        <v>4.4706089739425279</v>
      </c>
      <c r="AO632">
        <v>0.30492605588800581</v>
      </c>
      <c r="AP632">
        <v>6.2229807324082984E-3</v>
      </c>
      <c r="AQ632">
        <v>0.13341858489683281</v>
      </c>
    </row>
    <row r="633" spans="1:43" x14ac:dyDescent="0.35">
      <c r="A633">
        <v>632</v>
      </c>
      <c r="B633">
        <v>47</v>
      </c>
      <c r="C633" t="s">
        <v>25</v>
      </c>
      <c r="D633" s="3">
        <v>-34.054225000000002</v>
      </c>
      <c r="E633" s="1">
        <v>24.924301</v>
      </c>
      <c r="F633">
        <v>0</v>
      </c>
      <c r="G633" t="s">
        <v>10</v>
      </c>
      <c r="H633">
        <v>0</v>
      </c>
      <c r="I633">
        <v>92.383662549848495</v>
      </c>
      <c r="J633" s="80">
        <v>2014</v>
      </c>
      <c r="K633" t="s">
        <v>11</v>
      </c>
      <c r="L633">
        <v>65</v>
      </c>
      <c r="M633">
        <v>7.2453993929999996</v>
      </c>
      <c r="N633">
        <v>5</v>
      </c>
      <c r="O633" t="s">
        <v>12</v>
      </c>
      <c r="P633">
        <v>89</v>
      </c>
      <c r="Q633" t="s">
        <v>13</v>
      </c>
      <c r="R633" t="s">
        <v>16</v>
      </c>
      <c r="S633" t="s">
        <v>14</v>
      </c>
      <c r="T633" s="79">
        <v>0</v>
      </c>
      <c r="U633" s="79">
        <v>5</v>
      </c>
      <c r="V633" s="79">
        <v>2.5</v>
      </c>
      <c r="W633" s="79">
        <v>5</v>
      </c>
      <c r="X633">
        <v>1.3919760750000001</v>
      </c>
      <c r="Y633" t="s">
        <v>776</v>
      </c>
      <c r="Z633" t="s">
        <v>636</v>
      </c>
      <c r="AA633">
        <v>3</v>
      </c>
      <c r="AB633">
        <v>1051.1600000000001</v>
      </c>
      <c r="AC633">
        <v>132.79</v>
      </c>
      <c r="AD633" t="s">
        <v>525</v>
      </c>
      <c r="AE633" t="s">
        <v>521</v>
      </c>
      <c r="AF633">
        <v>15.103133148319378</v>
      </c>
      <c r="AG633">
        <v>0.96</v>
      </c>
      <c r="AH633">
        <v>14.499007822386602</v>
      </c>
      <c r="AI633">
        <v>0.60412532593277568</v>
      </c>
      <c r="AJ633">
        <v>0.96</v>
      </c>
      <c r="AK633">
        <v>14.499007822386602</v>
      </c>
      <c r="AL633">
        <v>0.60412532593277568</v>
      </c>
      <c r="AM633">
        <v>118.03494660159789</v>
      </c>
      <c r="AN633">
        <v>4.9181227750665837</v>
      </c>
      <c r="AO633">
        <v>0.16430182168332685</v>
      </c>
      <c r="AP633">
        <v>6.8459092368052914E-3</v>
      </c>
      <c r="AQ633">
        <v>0.13341858489683281</v>
      </c>
    </row>
    <row r="634" spans="1:43" x14ac:dyDescent="0.35">
      <c r="A634">
        <v>633</v>
      </c>
      <c r="B634">
        <v>47</v>
      </c>
      <c r="C634" t="s">
        <v>25</v>
      </c>
      <c r="D634" s="3">
        <v>-34.033616000000002</v>
      </c>
      <c r="E634" s="1">
        <v>22.800723000000001</v>
      </c>
      <c r="F634">
        <v>0</v>
      </c>
      <c r="G634" t="s">
        <v>10</v>
      </c>
      <c r="H634">
        <v>0</v>
      </c>
      <c r="I634">
        <v>35.086888894870803</v>
      </c>
      <c r="J634" s="80">
        <v>2014</v>
      </c>
      <c r="K634" t="s">
        <v>11</v>
      </c>
      <c r="L634">
        <v>65</v>
      </c>
      <c r="M634">
        <v>7.2453993929999996</v>
      </c>
      <c r="N634">
        <v>5</v>
      </c>
      <c r="O634" t="s">
        <v>12</v>
      </c>
      <c r="P634">
        <v>89</v>
      </c>
      <c r="Q634" t="s">
        <v>13</v>
      </c>
      <c r="R634" t="s">
        <v>16</v>
      </c>
      <c r="S634" t="s">
        <v>14</v>
      </c>
      <c r="T634" s="79">
        <v>0</v>
      </c>
      <c r="U634" s="79">
        <v>5</v>
      </c>
      <c r="V634" s="79">
        <v>2.5</v>
      </c>
      <c r="W634" s="79">
        <v>5</v>
      </c>
      <c r="X634">
        <v>1.6364102199999999</v>
      </c>
      <c r="Y634" t="s">
        <v>776</v>
      </c>
      <c r="Z634" t="s">
        <v>636</v>
      </c>
      <c r="AA634">
        <v>3</v>
      </c>
      <c r="AB634">
        <v>3286.654</v>
      </c>
      <c r="AC634">
        <v>3089.3919999999998</v>
      </c>
      <c r="AD634" t="s">
        <v>525</v>
      </c>
      <c r="AE634" t="s">
        <v>521</v>
      </c>
      <c r="AF634">
        <v>40.169072031339432</v>
      </c>
      <c r="AG634">
        <v>1</v>
      </c>
      <c r="AH634">
        <v>40.169072031339432</v>
      </c>
      <c r="AI634">
        <v>0</v>
      </c>
      <c r="AJ634">
        <v>1</v>
      </c>
      <c r="AK634">
        <v>40.169072031339432</v>
      </c>
      <c r="AL634">
        <v>0</v>
      </c>
      <c r="AM634">
        <v>327.01232596993259</v>
      </c>
      <c r="AN634">
        <v>0</v>
      </c>
      <c r="AO634">
        <v>0.53512631228316909</v>
      </c>
      <c r="AP634">
        <v>0</v>
      </c>
      <c r="AQ634">
        <v>0.13341858489683281</v>
      </c>
    </row>
    <row r="635" spans="1:43" x14ac:dyDescent="0.35">
      <c r="A635">
        <v>634</v>
      </c>
      <c r="B635">
        <v>47</v>
      </c>
      <c r="C635" t="s">
        <v>25</v>
      </c>
      <c r="D635" s="3">
        <v>-34.01652</v>
      </c>
      <c r="E635" s="1">
        <v>23.417145000000001</v>
      </c>
      <c r="F635">
        <v>0</v>
      </c>
      <c r="G635" t="s">
        <v>10</v>
      </c>
      <c r="H635">
        <v>0</v>
      </c>
      <c r="I635">
        <v>24.056983898446902</v>
      </c>
      <c r="J635" s="80">
        <v>2014</v>
      </c>
      <c r="K635" t="s">
        <v>11</v>
      </c>
      <c r="L635">
        <v>65</v>
      </c>
      <c r="M635">
        <v>7.2453993929999996</v>
      </c>
      <c r="N635">
        <v>5</v>
      </c>
      <c r="O635" t="s">
        <v>12</v>
      </c>
      <c r="P635">
        <v>89</v>
      </c>
      <c r="Q635" t="s">
        <v>13</v>
      </c>
      <c r="R635" t="s">
        <v>16</v>
      </c>
      <c r="S635" t="s">
        <v>14</v>
      </c>
      <c r="T635" s="79">
        <v>0</v>
      </c>
      <c r="U635" s="79">
        <v>5</v>
      </c>
      <c r="V635" s="79">
        <v>2.5</v>
      </c>
      <c r="W635" s="79">
        <v>5</v>
      </c>
      <c r="X635">
        <v>1.6364102199999999</v>
      </c>
      <c r="Y635" t="s">
        <v>776</v>
      </c>
      <c r="Z635" t="s">
        <v>636</v>
      </c>
      <c r="AA635">
        <v>3</v>
      </c>
      <c r="AB635">
        <v>1706.258</v>
      </c>
      <c r="AC635">
        <v>986.49699999999996</v>
      </c>
      <c r="AD635" t="s">
        <v>525</v>
      </c>
      <c r="AE635" t="s">
        <v>521</v>
      </c>
      <c r="AF635">
        <v>20.853670786778636</v>
      </c>
      <c r="AG635">
        <v>0.98</v>
      </c>
      <c r="AH635">
        <v>20.436597371043064</v>
      </c>
      <c r="AI635">
        <v>0.41707341573557244</v>
      </c>
      <c r="AJ635">
        <v>0.98</v>
      </c>
      <c r="AK635">
        <v>20.436597371043064</v>
      </c>
      <c r="AL635">
        <v>0.41707341573557244</v>
      </c>
      <c r="AM635">
        <v>166.37225863723685</v>
      </c>
      <c r="AN635">
        <v>3.3953522170864643</v>
      </c>
      <c r="AO635">
        <v>0.27225326435845765</v>
      </c>
      <c r="AP635">
        <v>5.5561890685399485E-3</v>
      </c>
      <c r="AQ635">
        <v>0.13341858489683281</v>
      </c>
    </row>
    <row r="636" spans="1:43" x14ac:dyDescent="0.35">
      <c r="A636">
        <v>635</v>
      </c>
      <c r="B636">
        <v>47</v>
      </c>
      <c r="C636" t="s">
        <v>25</v>
      </c>
      <c r="D636" s="3">
        <v>-33.985523999999998</v>
      </c>
      <c r="E636" s="1">
        <v>25.672011000000001</v>
      </c>
      <c r="F636">
        <v>0</v>
      </c>
      <c r="G636" t="s">
        <v>10</v>
      </c>
      <c r="H636">
        <v>0</v>
      </c>
      <c r="I636">
        <v>102.71743833073</v>
      </c>
      <c r="J636" s="80">
        <v>2014</v>
      </c>
      <c r="K636" t="s">
        <v>11</v>
      </c>
      <c r="L636">
        <v>65</v>
      </c>
      <c r="M636">
        <v>7.2453993929999996</v>
      </c>
      <c r="N636">
        <v>5</v>
      </c>
      <c r="O636" t="s">
        <v>12</v>
      </c>
      <c r="P636">
        <v>89</v>
      </c>
      <c r="Q636" t="s">
        <v>13</v>
      </c>
      <c r="R636" t="s">
        <v>16</v>
      </c>
      <c r="S636" t="s">
        <v>14</v>
      </c>
      <c r="T636" s="79">
        <v>0</v>
      </c>
      <c r="U636" s="79">
        <v>5</v>
      </c>
      <c r="V636" s="79">
        <v>2.5</v>
      </c>
      <c r="W636" s="79">
        <v>5</v>
      </c>
      <c r="X636">
        <v>1.6364102199999999</v>
      </c>
      <c r="Y636" t="s">
        <v>776</v>
      </c>
      <c r="Z636" t="s">
        <v>636</v>
      </c>
      <c r="AA636">
        <v>3</v>
      </c>
      <c r="AB636">
        <v>1417.7760000000001</v>
      </c>
      <c r="AC636">
        <v>1091.1890000000001</v>
      </c>
      <c r="AD636" t="s">
        <v>525</v>
      </c>
      <c r="AE636" t="s">
        <v>521</v>
      </c>
      <c r="AF636">
        <v>17.327880047094794</v>
      </c>
      <c r="AG636">
        <v>0.98</v>
      </c>
      <c r="AH636">
        <v>16.981322446152898</v>
      </c>
      <c r="AI636">
        <v>0.34655760094189603</v>
      </c>
      <c r="AJ636">
        <v>0.98</v>
      </c>
      <c r="AK636">
        <v>16.981322446152898</v>
      </c>
      <c r="AL636">
        <v>0.34655760094189603</v>
      </c>
      <c r="AM636">
        <v>138.24321724010503</v>
      </c>
      <c r="AN636">
        <v>2.8212901477572472</v>
      </c>
      <c r="AO636">
        <v>0.22622261353738804</v>
      </c>
      <c r="AP636">
        <v>4.6167880313752688E-3</v>
      </c>
      <c r="AQ636">
        <v>0.13341858489683281</v>
      </c>
    </row>
    <row r="637" spans="1:43" x14ac:dyDescent="0.35">
      <c r="A637">
        <v>636</v>
      </c>
      <c r="B637">
        <v>47</v>
      </c>
      <c r="C637" t="s">
        <v>25</v>
      </c>
      <c r="D637" s="3">
        <v>-33.982829000000002</v>
      </c>
      <c r="E637" s="1">
        <v>23.556643000000001</v>
      </c>
      <c r="F637">
        <v>0</v>
      </c>
      <c r="G637" t="s">
        <v>10</v>
      </c>
      <c r="H637">
        <v>0</v>
      </c>
      <c r="I637">
        <v>12.898140169564099</v>
      </c>
      <c r="J637" s="80">
        <v>2014</v>
      </c>
      <c r="K637" t="s">
        <v>11</v>
      </c>
      <c r="L637">
        <v>65</v>
      </c>
      <c r="M637">
        <v>7.2453993929999996</v>
      </c>
      <c r="N637">
        <v>5</v>
      </c>
      <c r="O637" t="s">
        <v>12</v>
      </c>
      <c r="P637">
        <v>89</v>
      </c>
      <c r="Q637" t="s">
        <v>13</v>
      </c>
      <c r="R637" t="s">
        <v>16</v>
      </c>
      <c r="S637" t="s">
        <v>14</v>
      </c>
      <c r="T637" s="79">
        <v>0</v>
      </c>
      <c r="U637" s="79">
        <v>5</v>
      </c>
      <c r="V637" s="79">
        <v>2.5</v>
      </c>
      <c r="W637" s="79">
        <v>5</v>
      </c>
      <c r="X637">
        <v>1.8970851440000001</v>
      </c>
      <c r="Y637" t="s">
        <v>776</v>
      </c>
      <c r="Z637" t="s">
        <v>636</v>
      </c>
      <c r="AA637">
        <v>3</v>
      </c>
      <c r="AB637">
        <v>1248.998</v>
      </c>
      <c r="AC637">
        <v>635.66099999999994</v>
      </c>
      <c r="AD637" t="s">
        <v>525</v>
      </c>
      <c r="AE637" t="s">
        <v>521</v>
      </c>
      <c r="AF637">
        <v>13.16754816145458</v>
      </c>
      <c r="AG637">
        <v>0.98</v>
      </c>
      <c r="AH637">
        <v>12.904197198225487</v>
      </c>
      <c r="AI637">
        <v>0.26335096322909202</v>
      </c>
      <c r="AJ637">
        <v>0.98</v>
      </c>
      <c r="AK637">
        <v>12.904197198225487</v>
      </c>
      <c r="AL637">
        <v>0.26335096322909202</v>
      </c>
      <c r="AM637">
        <v>105.05175567098341</v>
      </c>
      <c r="AN637">
        <v>2.1439133810404813</v>
      </c>
      <c r="AO637">
        <v>0.19929212503454038</v>
      </c>
      <c r="AP637">
        <v>4.0671862251947079E-3</v>
      </c>
      <c r="AQ637">
        <v>0.13341858489683281</v>
      </c>
    </row>
    <row r="638" spans="1:43" x14ac:dyDescent="0.35">
      <c r="A638">
        <v>637</v>
      </c>
      <c r="B638">
        <v>47</v>
      </c>
      <c r="C638" t="s">
        <v>25</v>
      </c>
      <c r="D638" s="3">
        <v>-33.854084</v>
      </c>
      <c r="E638" s="1">
        <v>25.639120999999999</v>
      </c>
      <c r="F638">
        <v>0</v>
      </c>
      <c r="G638" t="s">
        <v>10</v>
      </c>
      <c r="H638">
        <v>0</v>
      </c>
      <c r="I638">
        <v>85.955414406527794</v>
      </c>
      <c r="J638" s="80">
        <v>2014</v>
      </c>
      <c r="K638" t="s">
        <v>11</v>
      </c>
      <c r="L638">
        <v>65</v>
      </c>
      <c r="M638">
        <v>7.2453993929999996</v>
      </c>
      <c r="N638">
        <v>5</v>
      </c>
      <c r="O638" t="s">
        <v>12</v>
      </c>
      <c r="P638">
        <v>89</v>
      </c>
      <c r="Q638" t="s">
        <v>13</v>
      </c>
      <c r="R638" t="s">
        <v>16</v>
      </c>
      <c r="S638" t="s">
        <v>14</v>
      </c>
      <c r="T638" s="79">
        <v>0</v>
      </c>
      <c r="U638" s="79">
        <v>5</v>
      </c>
      <c r="V638" s="79">
        <v>2.5</v>
      </c>
      <c r="W638" s="79">
        <v>5</v>
      </c>
      <c r="X638">
        <v>1.6364102199999999</v>
      </c>
      <c r="Y638" t="s">
        <v>776</v>
      </c>
      <c r="Z638" t="s">
        <v>636</v>
      </c>
      <c r="AA638">
        <v>3</v>
      </c>
      <c r="AB638">
        <v>2222.4079999999999</v>
      </c>
      <c r="AC638">
        <v>2506.4630000000002</v>
      </c>
      <c r="AD638" t="s">
        <v>525</v>
      </c>
      <c r="AE638" t="s">
        <v>521</v>
      </c>
      <c r="AF638">
        <v>27.161991202914876</v>
      </c>
      <c r="AG638">
        <v>0.98</v>
      </c>
      <c r="AH638">
        <v>26.618751378856579</v>
      </c>
      <c r="AI638">
        <v>0.54323982405829696</v>
      </c>
      <c r="AJ638">
        <v>0.98</v>
      </c>
      <c r="AK638">
        <v>26.618751378856579</v>
      </c>
      <c r="AL638">
        <v>0.54323982405829696</v>
      </c>
      <c r="AM638">
        <v>216.70054503683747</v>
      </c>
      <c r="AN638">
        <v>4.4224601027925967</v>
      </c>
      <c r="AO638">
        <v>0.35461098657785112</v>
      </c>
      <c r="AP638">
        <v>7.2369589097520557E-3</v>
      </c>
      <c r="AQ638">
        <v>0.13341858489683281</v>
      </c>
    </row>
    <row r="639" spans="1:43" x14ac:dyDescent="0.35">
      <c r="A639">
        <v>638</v>
      </c>
      <c r="B639">
        <v>47</v>
      </c>
      <c r="C639" t="s">
        <v>25</v>
      </c>
      <c r="D639" s="3">
        <v>-33.746478000000003</v>
      </c>
      <c r="E639" s="1">
        <v>26.557289000000001</v>
      </c>
      <c r="F639">
        <v>0</v>
      </c>
      <c r="G639" t="s">
        <v>10</v>
      </c>
      <c r="H639">
        <v>0</v>
      </c>
      <c r="I639">
        <v>46.818305008550702</v>
      </c>
      <c r="J639" s="80">
        <v>2014</v>
      </c>
      <c r="K639" t="s">
        <v>11</v>
      </c>
      <c r="L639">
        <v>65</v>
      </c>
      <c r="M639">
        <v>7.2453993929999996</v>
      </c>
      <c r="N639">
        <v>5</v>
      </c>
      <c r="O639" t="s">
        <v>12</v>
      </c>
      <c r="P639">
        <v>89</v>
      </c>
      <c r="Q639" t="s">
        <v>13</v>
      </c>
      <c r="R639" t="s">
        <v>16</v>
      </c>
      <c r="S639" t="s">
        <v>14</v>
      </c>
      <c r="T639" s="79">
        <v>0</v>
      </c>
      <c r="U639" s="79">
        <v>5</v>
      </c>
      <c r="V639" s="79">
        <v>2.5</v>
      </c>
      <c r="W639" s="79">
        <v>5</v>
      </c>
      <c r="X639">
        <v>1.6364102199999999</v>
      </c>
      <c r="Y639" t="s">
        <v>776</v>
      </c>
      <c r="Z639" t="s">
        <v>636</v>
      </c>
      <c r="AA639">
        <v>3</v>
      </c>
      <c r="AB639">
        <v>1641.21</v>
      </c>
      <c r="AC639">
        <v>1345.8</v>
      </c>
      <c r="AD639" t="s">
        <v>525</v>
      </c>
      <c r="AE639" t="s">
        <v>521</v>
      </c>
      <c r="AF639">
        <v>20.05866230779224</v>
      </c>
      <c r="AG639">
        <v>0.98</v>
      </c>
      <c r="AH639">
        <v>19.657489061636394</v>
      </c>
      <c r="AI639">
        <v>0.40117324615584593</v>
      </c>
      <c r="AJ639">
        <v>0.98</v>
      </c>
      <c r="AK639">
        <v>19.657489061636394</v>
      </c>
      <c r="AL639">
        <v>0.40117324615584593</v>
      </c>
      <c r="AM639">
        <v>160.02961720796006</v>
      </c>
      <c r="AN639">
        <v>3.2659105552645009</v>
      </c>
      <c r="AO639">
        <v>0.26187410110179365</v>
      </c>
      <c r="AP639">
        <v>5.3443694102407041E-3</v>
      </c>
      <c r="AQ639">
        <v>0.13341858489683281</v>
      </c>
    </row>
    <row r="640" spans="1:43" x14ac:dyDescent="0.35">
      <c r="A640">
        <v>639</v>
      </c>
      <c r="B640">
        <v>47</v>
      </c>
      <c r="C640" t="s">
        <v>25</v>
      </c>
      <c r="D640" s="3">
        <v>-33.724271999999999</v>
      </c>
      <c r="E640" s="1">
        <v>25.827577000000002</v>
      </c>
      <c r="F640">
        <v>0</v>
      </c>
      <c r="G640" t="s">
        <v>10</v>
      </c>
      <c r="H640">
        <v>0</v>
      </c>
      <c r="I640">
        <v>80.610480912624496</v>
      </c>
      <c r="J640" s="80">
        <v>2014</v>
      </c>
      <c r="K640" t="s">
        <v>11</v>
      </c>
      <c r="L640">
        <v>65</v>
      </c>
      <c r="M640">
        <v>7.2453993929999996</v>
      </c>
      <c r="N640">
        <v>5</v>
      </c>
      <c r="O640" t="s">
        <v>12</v>
      </c>
      <c r="P640">
        <v>89</v>
      </c>
      <c r="Q640" t="s">
        <v>13</v>
      </c>
      <c r="R640" t="s">
        <v>16</v>
      </c>
      <c r="S640" t="s">
        <v>14</v>
      </c>
      <c r="T640" s="79">
        <v>0</v>
      </c>
      <c r="U640" s="79">
        <v>5</v>
      </c>
      <c r="V640" s="79">
        <v>2.5</v>
      </c>
      <c r="W640" s="79">
        <v>5</v>
      </c>
      <c r="X640">
        <v>1.6364102199999999</v>
      </c>
      <c r="Y640" t="s">
        <v>776</v>
      </c>
      <c r="Z640" t="s">
        <v>636</v>
      </c>
      <c r="AA640">
        <v>3</v>
      </c>
      <c r="AB640">
        <v>1612.7280000000001</v>
      </c>
      <c r="AC640">
        <v>164.352</v>
      </c>
      <c r="AD640" t="s">
        <v>525</v>
      </c>
      <c r="AE640" t="s">
        <v>521</v>
      </c>
      <c r="AF640">
        <v>19.710558884189812</v>
      </c>
      <c r="AG640">
        <v>0.97</v>
      </c>
      <c r="AH640">
        <v>19.119242117664118</v>
      </c>
      <c r="AI640">
        <v>0.59131676652569354</v>
      </c>
      <c r="AJ640">
        <v>0.97</v>
      </c>
      <c r="AK640">
        <v>19.119242117664118</v>
      </c>
      <c r="AL640">
        <v>0.59131676652569354</v>
      </c>
      <c r="AM640">
        <v>155.64780363364454</v>
      </c>
      <c r="AN640">
        <v>4.8138495969168336</v>
      </c>
      <c r="AO640">
        <v>0.25470365658664906</v>
      </c>
      <c r="AP640">
        <v>7.8774326779375865E-3</v>
      </c>
      <c r="AQ640">
        <v>0.13341858489683281</v>
      </c>
    </row>
    <row r="641" spans="1:43" x14ac:dyDescent="0.35">
      <c r="A641">
        <v>640</v>
      </c>
      <c r="B641">
        <v>47</v>
      </c>
      <c r="C641" t="s">
        <v>25</v>
      </c>
      <c r="D641" s="3">
        <v>-33.686573000000003</v>
      </c>
      <c r="E641" s="1">
        <v>26.678338</v>
      </c>
      <c r="F641">
        <v>0</v>
      </c>
      <c r="G641" t="s">
        <v>10</v>
      </c>
      <c r="H641">
        <v>0</v>
      </c>
      <c r="I641">
        <v>24.2789991406814</v>
      </c>
      <c r="J641" s="80">
        <v>2014</v>
      </c>
      <c r="K641" t="s">
        <v>11</v>
      </c>
      <c r="L641">
        <v>65</v>
      </c>
      <c r="M641">
        <v>7.2453993929999996</v>
      </c>
      <c r="N641">
        <v>5</v>
      </c>
      <c r="O641" t="s">
        <v>12</v>
      </c>
      <c r="P641">
        <v>89</v>
      </c>
      <c r="Q641" t="s">
        <v>13</v>
      </c>
      <c r="R641" t="s">
        <v>16</v>
      </c>
      <c r="S641" t="s">
        <v>14</v>
      </c>
      <c r="T641" s="79">
        <v>0</v>
      </c>
      <c r="U641" s="79">
        <v>5</v>
      </c>
      <c r="V641" s="79">
        <v>2.5</v>
      </c>
      <c r="W641" s="79">
        <v>5</v>
      </c>
      <c r="X641">
        <v>1.6364102199999999</v>
      </c>
      <c r="Y641" t="s">
        <v>776</v>
      </c>
      <c r="Z641" t="s">
        <v>636</v>
      </c>
      <c r="AA641">
        <v>3</v>
      </c>
      <c r="AB641">
        <v>1141.8030000000001</v>
      </c>
      <c r="AC641">
        <v>506.72</v>
      </c>
      <c r="AD641" t="s">
        <v>525</v>
      </c>
      <c r="AE641" t="s">
        <v>521</v>
      </c>
      <c r="AF641">
        <v>13.954972732937346</v>
      </c>
      <c r="AG641">
        <v>1</v>
      </c>
      <c r="AH641">
        <v>13.954972732937346</v>
      </c>
      <c r="AI641">
        <v>0</v>
      </c>
      <c r="AJ641">
        <v>1</v>
      </c>
      <c r="AK641">
        <v>13.954972732937346</v>
      </c>
      <c r="AL641">
        <v>0</v>
      </c>
      <c r="AM641">
        <v>113.60601232421999</v>
      </c>
      <c r="AN641">
        <v>0</v>
      </c>
      <c r="AO641">
        <v>0.18590603962079955</v>
      </c>
      <c r="AP641">
        <v>0</v>
      </c>
      <c r="AQ641">
        <v>0.13341858489683281</v>
      </c>
    </row>
    <row r="642" spans="1:43" x14ac:dyDescent="0.35">
      <c r="A642">
        <v>641</v>
      </c>
      <c r="B642">
        <v>48</v>
      </c>
      <c r="C642" t="s">
        <v>9</v>
      </c>
      <c r="D642" s="3">
        <v>18.287178000000001</v>
      </c>
      <c r="E642" s="1">
        <v>109.44286700000001</v>
      </c>
      <c r="F642">
        <v>0</v>
      </c>
      <c r="G642" t="s">
        <v>10</v>
      </c>
      <c r="H642">
        <v>0</v>
      </c>
      <c r="I642">
        <v>173.13137203087999</v>
      </c>
      <c r="J642" s="80">
        <v>2014</v>
      </c>
      <c r="K642" t="s">
        <v>11</v>
      </c>
      <c r="L642">
        <v>38</v>
      </c>
      <c r="M642">
        <v>4.1059253030000002</v>
      </c>
      <c r="N642">
        <v>5</v>
      </c>
      <c r="O642" t="s">
        <v>12</v>
      </c>
      <c r="P642">
        <v>89</v>
      </c>
      <c r="Q642" t="s">
        <v>13</v>
      </c>
      <c r="R642" t="s">
        <v>21</v>
      </c>
      <c r="S642" t="s">
        <v>16</v>
      </c>
      <c r="T642" s="79">
        <v>0</v>
      </c>
      <c r="U642" s="79">
        <v>1</v>
      </c>
      <c r="V642" s="79">
        <v>0.5</v>
      </c>
      <c r="W642" s="79">
        <v>1</v>
      </c>
      <c r="X642">
        <v>1.3837435549999999</v>
      </c>
      <c r="Y642" t="s">
        <v>762</v>
      </c>
      <c r="Z642" t="s">
        <v>620</v>
      </c>
      <c r="AA642">
        <v>3</v>
      </c>
      <c r="AB642">
        <v>343.76600000000002</v>
      </c>
      <c r="AC642">
        <v>35.265000000000001</v>
      </c>
      <c r="AD642" t="s">
        <v>525</v>
      </c>
      <c r="AE642" t="s">
        <v>527</v>
      </c>
      <c r="AF642">
        <v>6875.32</v>
      </c>
      <c r="AG642" t="s">
        <v>671</v>
      </c>
      <c r="AH642" t="s">
        <v>1129</v>
      </c>
      <c r="AI642" t="s">
        <v>1130</v>
      </c>
      <c r="AJ642">
        <v>0.59524549999999998</v>
      </c>
      <c r="AK642">
        <v>4092.5032910599998</v>
      </c>
      <c r="AL642">
        <v>2782.8167089399999</v>
      </c>
      <c r="AM642">
        <v>18880.351477948348</v>
      </c>
      <c r="AN642">
        <v>12838.244425671834</v>
      </c>
      <c r="AO642">
        <v>26.12556467374575</v>
      </c>
      <c r="AP642">
        <v>17.764837981538076</v>
      </c>
      <c r="AQ642">
        <v>0.13341858489683281</v>
      </c>
    </row>
    <row r="643" spans="1:43" x14ac:dyDescent="0.35">
      <c r="A643">
        <v>642</v>
      </c>
      <c r="B643">
        <v>48</v>
      </c>
      <c r="C643" t="s">
        <v>9</v>
      </c>
      <c r="D643" s="3">
        <v>18.745161</v>
      </c>
      <c r="E643" s="1">
        <v>110.450672</v>
      </c>
      <c r="F643">
        <v>0</v>
      </c>
      <c r="G643" t="s">
        <v>10</v>
      </c>
      <c r="H643">
        <v>0</v>
      </c>
      <c r="I643">
        <v>217.82676526806699</v>
      </c>
      <c r="J643" s="80">
        <v>2014</v>
      </c>
      <c r="K643" t="s">
        <v>11</v>
      </c>
      <c r="L643">
        <v>38</v>
      </c>
      <c r="M643">
        <v>4.1059253030000002</v>
      </c>
      <c r="N643">
        <v>5</v>
      </c>
      <c r="O643" t="s">
        <v>12</v>
      </c>
      <c r="P643">
        <v>89</v>
      </c>
      <c r="Q643" t="s">
        <v>13</v>
      </c>
      <c r="R643" t="s">
        <v>21</v>
      </c>
      <c r="S643" t="s">
        <v>16</v>
      </c>
      <c r="T643" s="79">
        <v>0</v>
      </c>
      <c r="U643" s="79">
        <v>1</v>
      </c>
      <c r="V643" s="79">
        <v>0.5</v>
      </c>
      <c r="W643" s="79">
        <v>1</v>
      </c>
      <c r="X643">
        <v>0.64629065600000002</v>
      </c>
      <c r="Y643" t="s">
        <v>735</v>
      </c>
      <c r="Z643" t="s">
        <v>620</v>
      </c>
      <c r="AA643">
        <v>3</v>
      </c>
      <c r="AB643">
        <v>434.49299999999999</v>
      </c>
      <c r="AC643">
        <v>36.540999999999997</v>
      </c>
      <c r="AD643" t="s">
        <v>525</v>
      </c>
      <c r="AE643" t="s">
        <v>527</v>
      </c>
      <c r="AF643">
        <v>8689.86</v>
      </c>
      <c r="AG643" t="s">
        <v>671</v>
      </c>
      <c r="AH643" t="s">
        <v>1129</v>
      </c>
      <c r="AI643" t="s">
        <v>1130</v>
      </c>
      <c r="AJ643">
        <v>0.59524549999999998</v>
      </c>
      <c r="AK643">
        <v>5172.6000606300004</v>
      </c>
      <c r="AL643">
        <v>3517.2599393700002</v>
      </c>
      <c r="AM643">
        <v>23863.269068809048</v>
      </c>
      <c r="AN643">
        <v>16226.524249761269</v>
      </c>
      <c r="AO643">
        <v>15.422607820785109</v>
      </c>
      <c r="AP643">
        <v>10.487051001978118</v>
      </c>
      <c r="AQ643">
        <v>0.13341858489683281</v>
      </c>
    </row>
    <row r="644" spans="1:43" x14ac:dyDescent="0.35">
      <c r="A644">
        <v>643</v>
      </c>
      <c r="B644">
        <v>48</v>
      </c>
      <c r="C644" t="s">
        <v>9</v>
      </c>
      <c r="D644" s="3">
        <v>20.034967000000002</v>
      </c>
      <c r="E644" s="1">
        <v>110.24057000000001</v>
      </c>
      <c r="F644">
        <v>0</v>
      </c>
      <c r="G644" t="s">
        <v>10</v>
      </c>
      <c r="H644">
        <v>0</v>
      </c>
      <c r="I644">
        <v>408.66271434377899</v>
      </c>
      <c r="J644" s="80">
        <v>2014</v>
      </c>
      <c r="K644" t="s">
        <v>11</v>
      </c>
      <c r="L644">
        <v>38</v>
      </c>
      <c r="M644">
        <v>4.1059253030000002</v>
      </c>
      <c r="N644">
        <v>5</v>
      </c>
      <c r="O644" t="s">
        <v>12</v>
      </c>
      <c r="P644">
        <v>89</v>
      </c>
      <c r="Q644" t="s">
        <v>13</v>
      </c>
      <c r="R644" t="s">
        <v>21</v>
      </c>
      <c r="S644" t="s">
        <v>16</v>
      </c>
      <c r="T644" s="79">
        <v>0</v>
      </c>
      <c r="U644" s="79">
        <v>1</v>
      </c>
      <c r="V644" s="79">
        <v>0.5</v>
      </c>
      <c r="W644" s="79">
        <v>1</v>
      </c>
      <c r="X644">
        <v>0.64629065600000002</v>
      </c>
      <c r="Y644" t="s">
        <v>735</v>
      </c>
      <c r="Z644" t="s">
        <v>620</v>
      </c>
      <c r="AA644">
        <v>3</v>
      </c>
      <c r="AB644">
        <v>397.71300000000002</v>
      </c>
      <c r="AC644">
        <v>34.722000000000001</v>
      </c>
      <c r="AD644" t="s">
        <v>525</v>
      </c>
      <c r="AE644" t="s">
        <v>527</v>
      </c>
      <c r="AF644">
        <v>7954.26</v>
      </c>
      <c r="AG644" t="s">
        <v>671</v>
      </c>
      <c r="AH644" t="s">
        <v>1129</v>
      </c>
      <c r="AI644" t="s">
        <v>1130</v>
      </c>
      <c r="AJ644">
        <v>0.59524549999999998</v>
      </c>
      <c r="AK644">
        <v>4734.7374708300003</v>
      </c>
      <c r="AL644">
        <v>3219.5225291699999</v>
      </c>
      <c r="AM644">
        <v>21843.234139936092</v>
      </c>
      <c r="AN644">
        <v>14852.942714716472</v>
      </c>
      <c r="AO644">
        <v>14.117078121460894</v>
      </c>
      <c r="AP644">
        <v>9.5993180906245303</v>
      </c>
      <c r="AQ644">
        <v>0.13341858489683281</v>
      </c>
    </row>
    <row r="645" spans="1:43" x14ac:dyDescent="0.35">
      <c r="A645">
        <v>644</v>
      </c>
      <c r="B645">
        <v>48</v>
      </c>
      <c r="C645" t="s">
        <v>9</v>
      </c>
      <c r="D645" s="3">
        <v>21.408799999999999</v>
      </c>
      <c r="E645" s="1">
        <v>109.157</v>
      </c>
      <c r="F645">
        <v>0</v>
      </c>
      <c r="G645" t="s">
        <v>10</v>
      </c>
      <c r="H645">
        <v>0</v>
      </c>
      <c r="I645">
        <v>368.22624053398903</v>
      </c>
      <c r="J645" s="80">
        <v>2014</v>
      </c>
      <c r="K645" t="s">
        <v>11</v>
      </c>
      <c r="L645">
        <v>38</v>
      </c>
      <c r="M645">
        <v>4.1059253030000002</v>
      </c>
      <c r="N645">
        <v>5</v>
      </c>
      <c r="O645" t="s">
        <v>12</v>
      </c>
      <c r="P645">
        <v>89</v>
      </c>
      <c r="Q645" t="s">
        <v>13</v>
      </c>
      <c r="R645" t="s">
        <v>21</v>
      </c>
      <c r="S645" t="s">
        <v>16</v>
      </c>
      <c r="T645" s="79">
        <v>0</v>
      </c>
      <c r="U645" s="79">
        <v>1</v>
      </c>
      <c r="V645" s="79">
        <v>0.5</v>
      </c>
      <c r="W645" s="79">
        <v>1</v>
      </c>
      <c r="X645">
        <v>0.64629065600000002</v>
      </c>
      <c r="Y645" t="s">
        <v>735</v>
      </c>
      <c r="Z645" t="s">
        <v>620</v>
      </c>
      <c r="AA645">
        <v>3</v>
      </c>
      <c r="AB645">
        <v>302.71800000000002</v>
      </c>
      <c r="AC645">
        <v>35.317999999999998</v>
      </c>
      <c r="AD645" t="s">
        <v>525</v>
      </c>
      <c r="AE645" t="s">
        <v>527</v>
      </c>
      <c r="AF645">
        <v>6054.36</v>
      </c>
      <c r="AG645" t="s">
        <v>671</v>
      </c>
      <c r="AH645" t="s">
        <v>1129</v>
      </c>
      <c r="AI645" t="s">
        <v>1130</v>
      </c>
      <c r="AJ645">
        <v>0.59524549999999998</v>
      </c>
      <c r="AK645">
        <v>3603.8305453799999</v>
      </c>
      <c r="AL645">
        <v>2450.5294546199998</v>
      </c>
      <c r="AM645">
        <v>16625.909015730376</v>
      </c>
      <c r="AN645">
        <v>11305.270666821403</v>
      </c>
      <c r="AO645">
        <v>10.745169644372698</v>
      </c>
      <c r="AP645">
        <v>7.3064907955175622</v>
      </c>
      <c r="AQ645">
        <v>0.13341858489683281</v>
      </c>
    </row>
    <row r="646" spans="1:43" x14ac:dyDescent="0.35">
      <c r="A646">
        <v>645</v>
      </c>
      <c r="B646">
        <v>48</v>
      </c>
      <c r="C646" t="s">
        <v>9</v>
      </c>
      <c r="D646" s="3">
        <v>21.521667000000001</v>
      </c>
      <c r="E646" s="1">
        <v>111.455556</v>
      </c>
      <c r="F646">
        <v>0</v>
      </c>
      <c r="G646" t="s">
        <v>10</v>
      </c>
      <c r="H646">
        <v>0</v>
      </c>
      <c r="I646">
        <v>527.47987522746496</v>
      </c>
      <c r="J646" s="80">
        <v>2014</v>
      </c>
      <c r="K646" t="s">
        <v>11</v>
      </c>
      <c r="L646">
        <v>38</v>
      </c>
      <c r="M646">
        <v>4.1059253030000002</v>
      </c>
      <c r="N646">
        <v>5</v>
      </c>
      <c r="O646" t="s">
        <v>12</v>
      </c>
      <c r="P646">
        <v>89</v>
      </c>
      <c r="Q646" t="s">
        <v>13</v>
      </c>
      <c r="R646" t="s">
        <v>21</v>
      </c>
      <c r="S646" t="s">
        <v>16</v>
      </c>
      <c r="T646" s="79">
        <v>0</v>
      </c>
      <c r="U646" s="79">
        <v>1</v>
      </c>
      <c r="V646" s="79">
        <v>0.5</v>
      </c>
      <c r="W646" s="79">
        <v>1</v>
      </c>
      <c r="X646">
        <v>0.64629065600000002</v>
      </c>
      <c r="Y646" t="s">
        <v>735</v>
      </c>
      <c r="Z646" t="s">
        <v>620</v>
      </c>
      <c r="AA646">
        <v>3</v>
      </c>
      <c r="AB646">
        <v>249.9</v>
      </c>
      <c r="AC646">
        <v>34.604999999999997</v>
      </c>
      <c r="AD646" t="s">
        <v>525</v>
      </c>
      <c r="AE646" t="s">
        <v>527</v>
      </c>
      <c r="AF646">
        <v>4998</v>
      </c>
      <c r="AG646" t="s">
        <v>671</v>
      </c>
      <c r="AH646" t="s">
        <v>1129</v>
      </c>
      <c r="AI646" t="s">
        <v>1130</v>
      </c>
      <c r="AJ646">
        <v>0.59524549999999998</v>
      </c>
      <c r="AK646">
        <v>2975.0370090000001</v>
      </c>
      <c r="AL646">
        <v>2022.9629909999999</v>
      </c>
      <c r="AM646">
        <v>13725.033407432067</v>
      </c>
      <c r="AN646">
        <v>9332.7358784038897</v>
      </c>
      <c r="AO646">
        <v>8.8703608445111861</v>
      </c>
      <c r="AP646">
        <v>6.0316599931283861</v>
      </c>
      <c r="AQ646">
        <v>0.13341858489683281</v>
      </c>
    </row>
    <row r="647" spans="1:43" x14ac:dyDescent="0.35">
      <c r="A647">
        <v>646</v>
      </c>
      <c r="B647">
        <v>49</v>
      </c>
      <c r="C647" t="s">
        <v>20</v>
      </c>
      <c r="D647" s="3">
        <v>53.721983000000002</v>
      </c>
      <c r="E647" s="1">
        <v>7.2424999999999997</v>
      </c>
      <c r="F647">
        <v>0</v>
      </c>
      <c r="G647" t="s">
        <v>10</v>
      </c>
      <c r="H647">
        <v>0</v>
      </c>
      <c r="I647">
        <v>174.30085369643299</v>
      </c>
      <c r="J647" s="80">
        <v>2011</v>
      </c>
      <c r="K647" t="s">
        <v>11</v>
      </c>
      <c r="L647">
        <v>25</v>
      </c>
      <c r="M647">
        <v>2.6364560030000002</v>
      </c>
      <c r="N647">
        <v>1</v>
      </c>
      <c r="O647" t="s">
        <v>15</v>
      </c>
      <c r="P647">
        <v>91</v>
      </c>
      <c r="Q647" t="s">
        <v>13</v>
      </c>
      <c r="R647" t="s">
        <v>14</v>
      </c>
      <c r="S647" t="s">
        <v>14</v>
      </c>
      <c r="T647" s="79">
        <v>0</v>
      </c>
      <c r="U647" s="79">
        <v>3</v>
      </c>
      <c r="V647" s="79">
        <v>1.5</v>
      </c>
      <c r="W647" s="79">
        <v>3</v>
      </c>
      <c r="X647">
        <v>1.6048618480000001</v>
      </c>
      <c r="Y647" t="s">
        <v>1104</v>
      </c>
      <c r="Z647" t="s">
        <v>622</v>
      </c>
      <c r="AA647">
        <v>12</v>
      </c>
      <c r="AB647">
        <v>1.663</v>
      </c>
      <c r="AC647">
        <v>0.42099999999999999</v>
      </c>
      <c r="AD647" t="s">
        <v>525</v>
      </c>
      <c r="AE647" t="s">
        <v>532</v>
      </c>
      <c r="AF647">
        <v>1.663</v>
      </c>
      <c r="AG647" t="s">
        <v>671</v>
      </c>
      <c r="AH647" t="s">
        <v>1129</v>
      </c>
      <c r="AI647" t="s">
        <v>1130</v>
      </c>
      <c r="AJ647">
        <v>0.59524549999999998</v>
      </c>
      <c r="AK647">
        <v>0.98989326649999998</v>
      </c>
      <c r="AL647">
        <v>0.67310673350000005</v>
      </c>
      <c r="AM647">
        <v>2.8679231261463776</v>
      </c>
      <c r="AN647">
        <v>1.9501277892261502</v>
      </c>
      <c r="AO647">
        <v>4.6026204081492132E-3</v>
      </c>
      <c r="AP647">
        <v>3.1296856876536342E-3</v>
      </c>
      <c r="AQ647">
        <v>0.13341858489683281</v>
      </c>
    </row>
    <row r="648" spans="1:43" x14ac:dyDescent="0.35">
      <c r="A648">
        <v>647</v>
      </c>
      <c r="B648">
        <v>49</v>
      </c>
      <c r="C648" t="s">
        <v>20</v>
      </c>
      <c r="D648" s="3">
        <v>53.722332999999999</v>
      </c>
      <c r="E648" s="1">
        <v>7.2454830000000001</v>
      </c>
      <c r="F648">
        <v>0</v>
      </c>
      <c r="G648" t="s">
        <v>10</v>
      </c>
      <c r="H648">
        <v>0</v>
      </c>
      <c r="I648">
        <v>174.31153219824901</v>
      </c>
      <c r="J648" s="80">
        <v>2011</v>
      </c>
      <c r="K648" t="s">
        <v>11</v>
      </c>
      <c r="L648">
        <v>25</v>
      </c>
      <c r="M648">
        <v>2.6364560030000002</v>
      </c>
      <c r="N648">
        <v>1</v>
      </c>
      <c r="O648" t="s">
        <v>15</v>
      </c>
      <c r="P648">
        <v>91</v>
      </c>
      <c r="Q648" t="s">
        <v>13</v>
      </c>
      <c r="R648" t="s">
        <v>14</v>
      </c>
      <c r="S648" t="s">
        <v>14</v>
      </c>
      <c r="T648" s="79">
        <v>0</v>
      </c>
      <c r="U648" s="79">
        <v>3</v>
      </c>
      <c r="V648" s="79">
        <v>1.5</v>
      </c>
      <c r="W648" s="79">
        <v>3</v>
      </c>
      <c r="X648">
        <v>1.6048618480000001</v>
      </c>
      <c r="Y648" t="s">
        <v>1104</v>
      </c>
      <c r="Z648" t="s">
        <v>622</v>
      </c>
      <c r="AA648">
        <v>12</v>
      </c>
      <c r="AB648">
        <v>1.252</v>
      </c>
      <c r="AC648">
        <v>0.33</v>
      </c>
      <c r="AD648" t="s">
        <v>525</v>
      </c>
      <c r="AE648" t="s">
        <v>532</v>
      </c>
      <c r="AF648">
        <v>1.252</v>
      </c>
      <c r="AG648" t="s">
        <v>671</v>
      </c>
      <c r="AH648" t="s">
        <v>1129</v>
      </c>
      <c r="AI648" t="s">
        <v>1130</v>
      </c>
      <c r="AJ648">
        <v>0.59524549999999998</v>
      </c>
      <c r="AK648">
        <v>0.74524736599999997</v>
      </c>
      <c r="AL648">
        <v>0.50675263400000004</v>
      </c>
      <c r="AM648">
        <v>2.1591339470446571</v>
      </c>
      <c r="AN648">
        <v>1.4681659603795187</v>
      </c>
      <c r="AO648">
        <v>3.465111696333623E-3</v>
      </c>
      <c r="AP648">
        <v>2.3562035363453694E-3</v>
      </c>
      <c r="AQ648">
        <v>0.13341858489683281</v>
      </c>
    </row>
    <row r="649" spans="1:43" x14ac:dyDescent="0.35">
      <c r="A649">
        <v>648</v>
      </c>
      <c r="B649">
        <v>50</v>
      </c>
      <c r="C649" t="s">
        <v>20</v>
      </c>
      <c r="D649" s="3">
        <v>42.396585999999999</v>
      </c>
      <c r="E649" s="1">
        <v>11.378209</v>
      </c>
      <c r="F649">
        <v>0</v>
      </c>
      <c r="G649" t="s">
        <v>10</v>
      </c>
      <c r="H649">
        <v>0</v>
      </c>
      <c r="I649">
        <v>81.515502906128106</v>
      </c>
      <c r="J649" s="80">
        <v>2016</v>
      </c>
      <c r="K649" t="s">
        <v>30</v>
      </c>
      <c r="L649">
        <v>500</v>
      </c>
      <c r="M649">
        <v>62.735052189999998</v>
      </c>
      <c r="N649">
        <v>5</v>
      </c>
      <c r="O649" t="s">
        <v>12</v>
      </c>
      <c r="P649">
        <v>89</v>
      </c>
      <c r="Q649" t="s">
        <v>13</v>
      </c>
      <c r="R649" t="s">
        <v>16</v>
      </c>
      <c r="S649" t="s">
        <v>16</v>
      </c>
      <c r="T649" s="79">
        <v>0</v>
      </c>
      <c r="U649" s="79">
        <v>50</v>
      </c>
      <c r="V649" s="79">
        <v>25</v>
      </c>
      <c r="W649" s="79">
        <v>50</v>
      </c>
      <c r="X649">
        <v>0.91868156199999995</v>
      </c>
      <c r="Y649" t="s">
        <v>1100</v>
      </c>
      <c r="Z649" t="s">
        <v>622</v>
      </c>
      <c r="AA649">
        <v>4</v>
      </c>
      <c r="AB649">
        <v>466</v>
      </c>
      <c r="AC649">
        <v>297</v>
      </c>
      <c r="AD649" t="s">
        <v>519</v>
      </c>
      <c r="AE649" t="s">
        <v>532</v>
      </c>
      <c r="AF649">
        <v>466</v>
      </c>
      <c r="AG649">
        <v>0.88</v>
      </c>
      <c r="AH649">
        <v>410.08</v>
      </c>
      <c r="AI649">
        <v>55.920000000000016</v>
      </c>
      <c r="AJ649">
        <v>0.88</v>
      </c>
      <c r="AK649">
        <v>410.08</v>
      </c>
      <c r="AL649">
        <v>55.920000000000016</v>
      </c>
      <c r="AM649">
        <v>28906.056406826065</v>
      </c>
      <c r="AN649">
        <v>3941.734964567192</v>
      </c>
      <c r="AO649">
        <v>26.555461051083075</v>
      </c>
      <c r="AP649">
        <v>3.6211992342386026</v>
      </c>
      <c r="AQ649">
        <v>0.13341858489683281</v>
      </c>
    </row>
    <row r="650" spans="1:43" x14ac:dyDescent="0.35">
      <c r="A650">
        <v>649</v>
      </c>
      <c r="B650">
        <v>50</v>
      </c>
      <c r="C650" t="s">
        <v>20</v>
      </c>
      <c r="D650" s="3">
        <v>42.501247999999997</v>
      </c>
      <c r="E650" s="1">
        <v>11.192327000000001</v>
      </c>
      <c r="F650">
        <v>0</v>
      </c>
      <c r="G650" t="s">
        <v>10</v>
      </c>
      <c r="H650">
        <v>0</v>
      </c>
      <c r="I650">
        <v>75.508228129780804</v>
      </c>
      <c r="J650" s="80">
        <v>2016</v>
      </c>
      <c r="K650" t="s">
        <v>30</v>
      </c>
      <c r="L650">
        <v>500</v>
      </c>
      <c r="M650">
        <v>62.735052189999998</v>
      </c>
      <c r="N650">
        <v>5</v>
      </c>
      <c r="O650" t="s">
        <v>12</v>
      </c>
      <c r="P650">
        <v>89</v>
      </c>
      <c r="Q650" t="s">
        <v>13</v>
      </c>
      <c r="R650" t="s">
        <v>16</v>
      </c>
      <c r="S650" t="s">
        <v>16</v>
      </c>
      <c r="T650" s="79">
        <v>0</v>
      </c>
      <c r="U650" s="79">
        <v>50</v>
      </c>
      <c r="V650" s="79">
        <v>25</v>
      </c>
      <c r="W650" s="79">
        <v>50</v>
      </c>
      <c r="X650">
        <v>0.91868156199999995</v>
      </c>
      <c r="Y650" t="s">
        <v>1100</v>
      </c>
      <c r="Z650" t="s">
        <v>622</v>
      </c>
      <c r="AA650">
        <v>4</v>
      </c>
      <c r="AB650">
        <v>453</v>
      </c>
      <c r="AC650">
        <v>424</v>
      </c>
      <c r="AD650" t="s">
        <v>519</v>
      </c>
      <c r="AE650" t="s">
        <v>532</v>
      </c>
      <c r="AF650">
        <v>453</v>
      </c>
      <c r="AG650">
        <v>0.88</v>
      </c>
      <c r="AH650">
        <v>398.64</v>
      </c>
      <c r="AI650">
        <v>54.360000000000014</v>
      </c>
      <c r="AJ650">
        <v>0.88</v>
      </c>
      <c r="AK650">
        <v>398.64</v>
      </c>
      <c r="AL650">
        <v>54.360000000000014</v>
      </c>
      <c r="AM650">
        <v>28099.664275305167</v>
      </c>
      <c r="AN650">
        <v>3831.7724011779783</v>
      </c>
      <c r="AO650">
        <v>25.814643468112948</v>
      </c>
      <c r="AP650">
        <v>3.5201786547426757</v>
      </c>
      <c r="AQ650">
        <v>0.13341858489683281</v>
      </c>
    </row>
    <row r="651" spans="1:43" x14ac:dyDescent="0.35">
      <c r="A651">
        <v>650</v>
      </c>
      <c r="B651">
        <v>50</v>
      </c>
      <c r="C651" t="s">
        <v>20</v>
      </c>
      <c r="D651" s="3">
        <v>42.550365999999997</v>
      </c>
      <c r="E651" s="1">
        <v>11.167589</v>
      </c>
      <c r="F651">
        <v>0</v>
      </c>
      <c r="G651" t="s">
        <v>10</v>
      </c>
      <c r="H651">
        <v>0</v>
      </c>
      <c r="I651">
        <v>74.379714669774899</v>
      </c>
      <c r="J651" s="80">
        <v>2016</v>
      </c>
      <c r="K651" t="s">
        <v>30</v>
      </c>
      <c r="L651">
        <v>500</v>
      </c>
      <c r="M651">
        <v>62.735052189999998</v>
      </c>
      <c r="N651">
        <v>5</v>
      </c>
      <c r="O651" t="s">
        <v>12</v>
      </c>
      <c r="P651">
        <v>89</v>
      </c>
      <c r="Q651" t="s">
        <v>13</v>
      </c>
      <c r="R651" t="s">
        <v>16</v>
      </c>
      <c r="S651" t="s">
        <v>16</v>
      </c>
      <c r="T651" s="79">
        <v>0</v>
      </c>
      <c r="U651" s="79">
        <v>50</v>
      </c>
      <c r="V651" s="79">
        <v>25</v>
      </c>
      <c r="W651" s="79">
        <v>50</v>
      </c>
      <c r="X651">
        <v>0.91868156199999995</v>
      </c>
      <c r="Y651" t="s">
        <v>1100</v>
      </c>
      <c r="Z651" t="s">
        <v>622</v>
      </c>
      <c r="AA651">
        <v>4</v>
      </c>
      <c r="AB651">
        <v>286</v>
      </c>
      <c r="AC651">
        <v>37</v>
      </c>
      <c r="AD651" t="s">
        <v>519</v>
      </c>
      <c r="AE651" t="s">
        <v>532</v>
      </c>
      <c r="AF651">
        <v>286</v>
      </c>
      <c r="AG651">
        <v>0.88</v>
      </c>
      <c r="AH651">
        <v>251.68</v>
      </c>
      <c r="AI651">
        <v>34.319999999999993</v>
      </c>
      <c r="AJ651">
        <v>0.88</v>
      </c>
      <c r="AK651">
        <v>251.68</v>
      </c>
      <c r="AL651">
        <v>34.319999999999993</v>
      </c>
      <c r="AM651">
        <v>17740.626893459776</v>
      </c>
      <c r="AN651">
        <v>2419.1763945626958</v>
      </c>
      <c r="AO651">
        <v>16.297986825342832</v>
      </c>
      <c r="AP651">
        <v>2.2224527489103854</v>
      </c>
      <c r="AQ651">
        <v>0.13341858489683281</v>
      </c>
    </row>
    <row r="652" spans="1:43" x14ac:dyDescent="0.35">
      <c r="A652">
        <v>651</v>
      </c>
      <c r="B652">
        <v>50</v>
      </c>
      <c r="C652" t="s">
        <v>20</v>
      </c>
      <c r="D652" s="3">
        <v>42.553952000000002</v>
      </c>
      <c r="E652" s="1">
        <v>11.135237999999999</v>
      </c>
      <c r="F652">
        <v>0</v>
      </c>
      <c r="G652" t="s">
        <v>10</v>
      </c>
      <c r="H652">
        <v>0</v>
      </c>
      <c r="I652">
        <v>74.723543913581395</v>
      </c>
      <c r="J652" s="80">
        <v>2016</v>
      </c>
      <c r="K652" t="s">
        <v>30</v>
      </c>
      <c r="L652">
        <v>500</v>
      </c>
      <c r="M652">
        <v>62.735052189999998</v>
      </c>
      <c r="N652">
        <v>5</v>
      </c>
      <c r="O652" t="s">
        <v>12</v>
      </c>
      <c r="P652">
        <v>89</v>
      </c>
      <c r="Q652" t="s">
        <v>13</v>
      </c>
      <c r="R652" t="s">
        <v>16</v>
      </c>
      <c r="S652" t="s">
        <v>16</v>
      </c>
      <c r="T652" s="79">
        <v>0</v>
      </c>
      <c r="U652" s="79">
        <v>150</v>
      </c>
      <c r="V652" s="79">
        <v>75</v>
      </c>
      <c r="W652" s="79">
        <v>150</v>
      </c>
      <c r="X652">
        <v>0.91868156199999995</v>
      </c>
      <c r="Y652" t="s">
        <v>1100</v>
      </c>
      <c r="Z652" t="s">
        <v>622</v>
      </c>
      <c r="AA652">
        <v>6</v>
      </c>
      <c r="AB652">
        <v>62</v>
      </c>
      <c r="AC652">
        <v>24</v>
      </c>
      <c r="AD652" t="s">
        <v>519</v>
      </c>
      <c r="AE652" t="s">
        <v>532</v>
      </c>
      <c r="AF652">
        <v>62</v>
      </c>
      <c r="AG652">
        <v>0.88</v>
      </c>
      <c r="AH652">
        <v>54.56</v>
      </c>
      <c r="AI652">
        <v>7.4399999999999977</v>
      </c>
      <c r="AJ652">
        <v>0.88</v>
      </c>
      <c r="AK652">
        <v>54.56</v>
      </c>
      <c r="AL652">
        <v>7.4399999999999977</v>
      </c>
      <c r="AM652">
        <v>3845.8701657150564</v>
      </c>
      <c r="AN652">
        <v>524.43684077932562</v>
      </c>
      <c r="AO652">
        <v>3.5331300110883066</v>
      </c>
      <c r="AP652">
        <v>0.48179045605749615</v>
      </c>
      <c r="AQ652">
        <v>0.13341858489683281</v>
      </c>
    </row>
    <row r="653" spans="1:43" x14ac:dyDescent="0.35">
      <c r="A653">
        <v>652</v>
      </c>
      <c r="B653">
        <v>51</v>
      </c>
      <c r="C653" t="s">
        <v>9</v>
      </c>
      <c r="D653" s="13">
        <v>37.457147999999997</v>
      </c>
      <c r="E653" s="6">
        <v>121.775639</v>
      </c>
      <c r="F653">
        <v>0</v>
      </c>
      <c r="G653" t="s">
        <v>614</v>
      </c>
      <c r="H653">
        <v>5</v>
      </c>
      <c r="I653">
        <v>590.94168825154304</v>
      </c>
      <c r="J653" s="80">
        <v>2017</v>
      </c>
      <c r="K653" t="s">
        <v>30</v>
      </c>
      <c r="L653">
        <v>35</v>
      </c>
      <c r="M653">
        <v>3.7637779180000002</v>
      </c>
      <c r="N653">
        <v>5</v>
      </c>
      <c r="O653" t="s">
        <v>12</v>
      </c>
      <c r="P653">
        <v>89</v>
      </c>
      <c r="Q653" t="s">
        <v>13</v>
      </c>
      <c r="R653" t="s">
        <v>14</v>
      </c>
      <c r="S653" t="s">
        <v>14</v>
      </c>
      <c r="T653" s="79">
        <v>0</v>
      </c>
      <c r="U653" s="79">
        <v>5</v>
      </c>
      <c r="V653" s="79">
        <v>2.5</v>
      </c>
      <c r="W653" s="79">
        <v>5</v>
      </c>
      <c r="X653">
        <v>0.61037440899999995</v>
      </c>
      <c r="Y653" t="s">
        <v>812</v>
      </c>
      <c r="Z653" t="s">
        <v>619</v>
      </c>
      <c r="AA653">
        <v>3</v>
      </c>
      <c r="AB653">
        <v>659.95799999999997</v>
      </c>
      <c r="AC653">
        <v>149.77600000000001</v>
      </c>
      <c r="AD653" t="s">
        <v>519</v>
      </c>
      <c r="AE653" t="s">
        <v>532</v>
      </c>
      <c r="AF653">
        <v>659.95799999999997</v>
      </c>
      <c r="AG653">
        <v>0.87887000000000004</v>
      </c>
      <c r="AH653">
        <v>580.01728746000003</v>
      </c>
      <c r="AI653">
        <v>79.940712539999936</v>
      </c>
      <c r="AJ653">
        <v>0.87887000000000004</v>
      </c>
      <c r="AK653">
        <v>580.01728746000003</v>
      </c>
      <c r="AL653">
        <v>79.940712539999936</v>
      </c>
      <c r="AM653">
        <v>2452.8722006743897</v>
      </c>
      <c r="AN653">
        <v>338.06639169352525</v>
      </c>
      <c r="AO653">
        <v>1.49717041983916</v>
      </c>
      <c r="AP653">
        <v>0.20634707403269797</v>
      </c>
      <c r="AQ653">
        <v>0.13275189523153463</v>
      </c>
    </row>
    <row r="654" spans="1:43" x14ac:dyDescent="0.35">
      <c r="A654">
        <v>653</v>
      </c>
      <c r="B654">
        <v>51</v>
      </c>
      <c r="C654" t="s">
        <v>9</v>
      </c>
      <c r="D654" s="13">
        <v>37.461025999999997</v>
      </c>
      <c r="E654" s="6">
        <v>121.687877</v>
      </c>
      <c r="F654">
        <v>0</v>
      </c>
      <c r="G654" t="s">
        <v>614</v>
      </c>
      <c r="H654">
        <v>5</v>
      </c>
      <c r="I654">
        <v>574.65022850778496</v>
      </c>
      <c r="J654" s="80">
        <v>2017</v>
      </c>
      <c r="K654" t="s">
        <v>30</v>
      </c>
      <c r="L654">
        <v>35</v>
      </c>
      <c r="M654">
        <v>3.7637779180000002</v>
      </c>
      <c r="N654">
        <v>5</v>
      </c>
      <c r="O654" t="s">
        <v>12</v>
      </c>
      <c r="P654">
        <v>89</v>
      </c>
      <c r="Q654" t="s">
        <v>13</v>
      </c>
      <c r="R654" t="s">
        <v>14</v>
      </c>
      <c r="S654" t="s">
        <v>14</v>
      </c>
      <c r="T654" s="79">
        <v>0</v>
      </c>
      <c r="U654" s="79">
        <v>5</v>
      </c>
      <c r="V654" s="79">
        <v>2.5</v>
      </c>
      <c r="W654" s="79">
        <v>5</v>
      </c>
      <c r="X654">
        <v>0.61037440899999995</v>
      </c>
      <c r="Y654" t="s">
        <v>812</v>
      </c>
      <c r="Z654" t="s">
        <v>619</v>
      </c>
      <c r="AA654">
        <v>3</v>
      </c>
      <c r="AB654">
        <v>1163.471</v>
      </c>
      <c r="AC654">
        <v>321.77</v>
      </c>
      <c r="AD654" t="s">
        <v>519</v>
      </c>
      <c r="AE654" t="s">
        <v>532</v>
      </c>
      <c r="AF654">
        <v>1163.471</v>
      </c>
      <c r="AG654">
        <v>0.91544999999999999</v>
      </c>
      <c r="AH654">
        <v>1065.0995269499999</v>
      </c>
      <c r="AI654">
        <v>98.371473050000077</v>
      </c>
      <c r="AJ654">
        <v>0.91544999999999999</v>
      </c>
      <c r="AK654">
        <v>1065.0995269499999</v>
      </c>
      <c r="AL654">
        <v>98.371473050000077</v>
      </c>
      <c r="AM654">
        <v>4504.2675056254557</v>
      </c>
      <c r="AN654">
        <v>416.0094135131713</v>
      </c>
      <c r="AO654">
        <v>2.7492896167240417</v>
      </c>
      <c r="AP654">
        <v>0.25392149991153851</v>
      </c>
      <c r="AQ654">
        <v>0.13275189523153463</v>
      </c>
    </row>
    <row r="655" spans="1:43" x14ac:dyDescent="0.35">
      <c r="A655">
        <v>654</v>
      </c>
      <c r="B655">
        <v>51</v>
      </c>
      <c r="C655" t="s">
        <v>9</v>
      </c>
      <c r="D655" s="13">
        <v>37.445559000000003</v>
      </c>
      <c r="E655" s="6">
        <v>121.58030599999999</v>
      </c>
      <c r="F655">
        <v>0</v>
      </c>
      <c r="G655" t="s">
        <v>614</v>
      </c>
      <c r="H655">
        <v>6</v>
      </c>
      <c r="I655">
        <v>572.58050603192805</v>
      </c>
      <c r="J655" s="80">
        <v>2017</v>
      </c>
      <c r="K655" t="s">
        <v>30</v>
      </c>
      <c r="L655">
        <v>35</v>
      </c>
      <c r="M655">
        <v>3.7637779180000002</v>
      </c>
      <c r="N655">
        <v>5</v>
      </c>
      <c r="O655" t="s">
        <v>12</v>
      </c>
      <c r="P655">
        <v>89</v>
      </c>
      <c r="Q655" t="s">
        <v>13</v>
      </c>
      <c r="R655" t="s">
        <v>14</v>
      </c>
      <c r="S655" t="s">
        <v>14</v>
      </c>
      <c r="T655" s="79">
        <v>0</v>
      </c>
      <c r="U655" s="79">
        <v>5</v>
      </c>
      <c r="V655" s="79">
        <v>2.5</v>
      </c>
      <c r="W655" s="79">
        <v>5</v>
      </c>
      <c r="X655">
        <v>0.61037440899999995</v>
      </c>
      <c r="Y655" t="s">
        <v>812</v>
      </c>
      <c r="Z655" t="s">
        <v>619</v>
      </c>
      <c r="AA655">
        <v>3</v>
      </c>
      <c r="AB655">
        <v>991.78599999999994</v>
      </c>
      <c r="AC655">
        <v>226.51300000000001</v>
      </c>
      <c r="AD655" t="s">
        <v>519</v>
      </c>
      <c r="AE655" t="s">
        <v>532</v>
      </c>
      <c r="AF655">
        <v>991.78599999999994</v>
      </c>
      <c r="AG655">
        <v>0.92564999999999997</v>
      </c>
      <c r="AH655">
        <v>918.04671089999988</v>
      </c>
      <c r="AI655">
        <v>73.739289100000065</v>
      </c>
      <c r="AJ655">
        <v>0.92564999999999997</v>
      </c>
      <c r="AK655">
        <v>918.04671089999988</v>
      </c>
      <c r="AL655">
        <v>73.739289100000065</v>
      </c>
      <c r="AM655">
        <v>3882.3864473909543</v>
      </c>
      <c r="AN655">
        <v>311.84079550966106</v>
      </c>
      <c r="AO655">
        <v>2.3697093333358632</v>
      </c>
      <c r="AP655">
        <v>0.19033964126129921</v>
      </c>
      <c r="AQ655">
        <v>0.13261895760437328</v>
      </c>
    </row>
    <row r="656" spans="1:43" x14ac:dyDescent="0.35">
      <c r="A656">
        <v>655</v>
      </c>
      <c r="B656">
        <v>51</v>
      </c>
      <c r="C656" t="s">
        <v>9</v>
      </c>
      <c r="D656" s="13">
        <v>36.451923200000003</v>
      </c>
      <c r="E656" s="6">
        <v>121.58028</v>
      </c>
      <c r="F656">
        <v>0</v>
      </c>
      <c r="G656" t="s">
        <v>614</v>
      </c>
      <c r="H656">
        <v>8</v>
      </c>
      <c r="I656">
        <v>412.88964951424799</v>
      </c>
      <c r="J656" s="80">
        <v>2017</v>
      </c>
      <c r="K656" t="s">
        <v>30</v>
      </c>
      <c r="L656">
        <v>35</v>
      </c>
      <c r="M656">
        <v>3.7637779180000002</v>
      </c>
      <c r="N656">
        <v>5</v>
      </c>
      <c r="O656" t="s">
        <v>12</v>
      </c>
      <c r="P656">
        <v>89</v>
      </c>
      <c r="Q656" t="s">
        <v>13</v>
      </c>
      <c r="R656" t="s">
        <v>14</v>
      </c>
      <c r="S656" t="s">
        <v>14</v>
      </c>
      <c r="T656" s="79">
        <v>0</v>
      </c>
      <c r="U656" s="79">
        <v>5</v>
      </c>
      <c r="V656" s="79">
        <v>2.5</v>
      </c>
      <c r="W656" s="79">
        <v>5</v>
      </c>
      <c r="X656">
        <v>0.61037440899999995</v>
      </c>
      <c r="Y656" t="s">
        <v>812</v>
      </c>
      <c r="Z656" t="s">
        <v>619</v>
      </c>
      <c r="AA656">
        <v>3</v>
      </c>
      <c r="AB656">
        <v>366.20400000000001</v>
      </c>
      <c r="AC656">
        <v>104.026</v>
      </c>
      <c r="AD656" t="s">
        <v>519</v>
      </c>
      <c r="AE656" t="s">
        <v>532</v>
      </c>
      <c r="AF656">
        <v>366.20400000000001</v>
      </c>
      <c r="AG656">
        <v>0.74512999999999996</v>
      </c>
      <c r="AH656">
        <v>272.86958651999998</v>
      </c>
      <c r="AI656">
        <v>93.334413480000023</v>
      </c>
      <c r="AJ656">
        <v>0.74512999999999996</v>
      </c>
      <c r="AK656">
        <v>272.86958651999998</v>
      </c>
      <c r="AL656">
        <v>93.334413480000023</v>
      </c>
      <c r="AM656">
        <v>1153.9556452109737</v>
      </c>
      <c r="AN656">
        <v>394.70787016348947</v>
      </c>
      <c r="AO656">
        <v>0.70434499495786163</v>
      </c>
      <c r="AP656">
        <v>0.2409195829786886</v>
      </c>
      <c r="AQ656">
        <v>0.13235348158759747</v>
      </c>
    </row>
    <row r="657" spans="1:43" x14ac:dyDescent="0.35">
      <c r="A657">
        <v>656</v>
      </c>
      <c r="B657">
        <v>51</v>
      </c>
      <c r="C657" t="s">
        <v>9</v>
      </c>
      <c r="D657" s="3">
        <v>37.575792999999997</v>
      </c>
      <c r="E657" s="1">
        <v>121.430736</v>
      </c>
      <c r="F657">
        <v>1.35</v>
      </c>
      <c r="G657" t="s">
        <v>614</v>
      </c>
      <c r="H657">
        <v>8</v>
      </c>
      <c r="I657">
        <v>576.79632160934398</v>
      </c>
      <c r="J657" s="80">
        <v>2017</v>
      </c>
      <c r="K657" t="s">
        <v>30</v>
      </c>
      <c r="L657">
        <v>35</v>
      </c>
      <c r="M657">
        <v>3.7637779180000002</v>
      </c>
      <c r="N657">
        <v>5</v>
      </c>
      <c r="O657" t="s">
        <v>12</v>
      </c>
      <c r="P657">
        <v>89</v>
      </c>
      <c r="Q657" t="s">
        <v>13</v>
      </c>
      <c r="R657" t="s">
        <v>14</v>
      </c>
      <c r="S657" t="s">
        <v>14</v>
      </c>
      <c r="T657" s="79">
        <v>0</v>
      </c>
      <c r="U657" s="79">
        <v>5</v>
      </c>
      <c r="V657" s="79">
        <v>2.5</v>
      </c>
      <c r="W657" s="79">
        <v>5</v>
      </c>
      <c r="X657">
        <v>0.61037440899999995</v>
      </c>
      <c r="Y657" t="s">
        <v>812</v>
      </c>
      <c r="Z657" t="s">
        <v>619</v>
      </c>
      <c r="AA657">
        <v>3</v>
      </c>
      <c r="AB657">
        <v>390.52300000000002</v>
      </c>
      <c r="AC657">
        <v>130.92099999999999</v>
      </c>
      <c r="AD657" t="s">
        <v>519</v>
      </c>
      <c r="AE657" t="s">
        <v>532</v>
      </c>
      <c r="AF657">
        <v>390.52300000000002</v>
      </c>
      <c r="AG657">
        <v>0.93127000000000004</v>
      </c>
      <c r="AH657">
        <v>363.68235421000003</v>
      </c>
      <c r="AI657">
        <v>26.840645789999996</v>
      </c>
      <c r="AJ657">
        <v>0.93127000000000004</v>
      </c>
      <c r="AK657">
        <v>363.68235421000003</v>
      </c>
      <c r="AL657">
        <v>26.840645789999996</v>
      </c>
      <c r="AM657">
        <v>1537.9995662268007</v>
      </c>
      <c r="AN657">
        <v>113.50812351602433</v>
      </c>
      <c r="AO657">
        <v>0.93875557627793971</v>
      </c>
      <c r="AP657">
        <v>6.9282453807792341E-2</v>
      </c>
      <c r="AQ657">
        <v>0.13235348158759747</v>
      </c>
    </row>
    <row r="658" spans="1:43" x14ac:dyDescent="0.35">
      <c r="A658">
        <v>657</v>
      </c>
      <c r="B658">
        <v>51</v>
      </c>
      <c r="C658" t="s">
        <v>9</v>
      </c>
      <c r="D658" s="13">
        <v>37.464278999999998</v>
      </c>
      <c r="E658" s="6">
        <v>121.862875</v>
      </c>
      <c r="F658">
        <v>0</v>
      </c>
      <c r="G658" t="s">
        <v>614</v>
      </c>
      <c r="H658">
        <v>12</v>
      </c>
      <c r="I658">
        <v>608.31937804941003</v>
      </c>
      <c r="J658" s="80">
        <v>2017</v>
      </c>
      <c r="K658" t="s">
        <v>30</v>
      </c>
      <c r="L658">
        <v>35</v>
      </c>
      <c r="M658">
        <v>3.7637779180000002</v>
      </c>
      <c r="N658">
        <v>5</v>
      </c>
      <c r="O658" t="s">
        <v>12</v>
      </c>
      <c r="P658">
        <v>89</v>
      </c>
      <c r="Q658" t="s">
        <v>13</v>
      </c>
      <c r="R658" t="s">
        <v>14</v>
      </c>
      <c r="S658" t="s">
        <v>14</v>
      </c>
      <c r="T658" s="79">
        <v>0</v>
      </c>
      <c r="U658" s="79">
        <v>5</v>
      </c>
      <c r="V658" s="79">
        <v>2.5</v>
      </c>
      <c r="W658" s="79">
        <v>5</v>
      </c>
      <c r="X658">
        <v>0.61037440899999995</v>
      </c>
      <c r="Y658" t="s">
        <v>812</v>
      </c>
      <c r="Z658" t="s">
        <v>619</v>
      </c>
      <c r="AA658">
        <v>3</v>
      </c>
      <c r="AB658">
        <v>752.07600000000002</v>
      </c>
      <c r="AC658">
        <v>119.351</v>
      </c>
      <c r="AD658" t="s">
        <v>519</v>
      </c>
      <c r="AE658" t="s">
        <v>532</v>
      </c>
      <c r="AF658">
        <v>752.07600000000002</v>
      </c>
      <c r="AG658">
        <v>0.96272999999999997</v>
      </c>
      <c r="AH658">
        <v>724.04612748</v>
      </c>
      <c r="AI658">
        <v>28.029872520000026</v>
      </c>
      <c r="AJ658">
        <v>0.96272999999999997</v>
      </c>
      <c r="AK658">
        <v>724.04612748</v>
      </c>
      <c r="AL658">
        <v>28.029872520000026</v>
      </c>
      <c r="AM658">
        <v>3061.964973283862</v>
      </c>
      <c r="AN658">
        <v>118.53732048891136</v>
      </c>
      <c r="AO658">
        <v>1.8689450609468379</v>
      </c>
      <c r="AP658">
        <v>7.2352146937862849E-2</v>
      </c>
      <c r="AQ658">
        <v>0.1318241227762269</v>
      </c>
    </row>
    <row r="659" spans="1:43" x14ac:dyDescent="0.35">
      <c r="A659">
        <v>658</v>
      </c>
      <c r="B659">
        <v>51</v>
      </c>
      <c r="C659" t="s">
        <v>9</v>
      </c>
      <c r="D659" s="13">
        <v>37.484386000000001</v>
      </c>
      <c r="E659" s="6">
        <v>121.960354</v>
      </c>
      <c r="F659">
        <v>0.49</v>
      </c>
      <c r="G659" t="s">
        <v>614</v>
      </c>
      <c r="H659">
        <v>17</v>
      </c>
      <c r="I659">
        <v>635.88261697372195</v>
      </c>
      <c r="J659" s="80">
        <v>2017</v>
      </c>
      <c r="K659" t="s">
        <v>30</v>
      </c>
      <c r="L659">
        <v>35</v>
      </c>
      <c r="M659">
        <v>3.7637779180000002</v>
      </c>
      <c r="N659">
        <v>5</v>
      </c>
      <c r="O659" t="s">
        <v>12</v>
      </c>
      <c r="P659">
        <v>89</v>
      </c>
      <c r="Q659" t="s">
        <v>13</v>
      </c>
      <c r="R659" t="s">
        <v>14</v>
      </c>
      <c r="S659" t="s">
        <v>14</v>
      </c>
      <c r="T659" s="79">
        <v>0</v>
      </c>
      <c r="U659" s="79">
        <v>5</v>
      </c>
      <c r="V659" s="79">
        <v>2.5</v>
      </c>
      <c r="W659" s="79">
        <v>5</v>
      </c>
      <c r="X659">
        <v>0.61037440899999995</v>
      </c>
      <c r="Y659" t="s">
        <v>812</v>
      </c>
      <c r="Z659" t="s">
        <v>619</v>
      </c>
      <c r="AA659">
        <v>3</v>
      </c>
      <c r="AB659">
        <v>518.83799999999997</v>
      </c>
      <c r="AC659">
        <v>112.123</v>
      </c>
      <c r="AD659" t="s">
        <v>519</v>
      </c>
      <c r="AE659" t="s">
        <v>532</v>
      </c>
      <c r="AF659">
        <v>518.83799999999997</v>
      </c>
      <c r="AG659">
        <v>0.89510000000000001</v>
      </c>
      <c r="AH659">
        <v>464.41189379999997</v>
      </c>
      <c r="AI659">
        <v>54.426106199999992</v>
      </c>
      <c r="AJ659">
        <v>0.89510000000000001</v>
      </c>
      <c r="AK659">
        <v>464.41189379999997</v>
      </c>
      <c r="AL659">
        <v>54.426106199999992</v>
      </c>
      <c r="AM659">
        <v>1963.9811581359563</v>
      </c>
      <c r="AN659">
        <v>230.16604121155382</v>
      </c>
      <c r="AO659">
        <v>1.1987638386843698</v>
      </c>
      <c r="AP659">
        <v>0.1404874613763718</v>
      </c>
      <c r="AQ659">
        <v>0.13116540060225193</v>
      </c>
    </row>
    <row r="660" spans="1:43" x14ac:dyDescent="0.35">
      <c r="A660">
        <v>659</v>
      </c>
      <c r="B660">
        <v>51</v>
      </c>
      <c r="C660" t="s">
        <v>9</v>
      </c>
      <c r="D660" s="3">
        <v>37.565966000000003</v>
      </c>
      <c r="E660" s="1">
        <v>121.393845</v>
      </c>
      <c r="F660">
        <v>0.55000000000000004</v>
      </c>
      <c r="G660" t="s">
        <v>614</v>
      </c>
      <c r="H660">
        <v>6</v>
      </c>
      <c r="I660">
        <v>580.17315808773401</v>
      </c>
      <c r="J660" s="80">
        <v>2017</v>
      </c>
      <c r="K660" t="s">
        <v>30</v>
      </c>
      <c r="L660">
        <v>35</v>
      </c>
      <c r="M660">
        <v>3.7637779180000002</v>
      </c>
      <c r="N660">
        <v>5</v>
      </c>
      <c r="O660" t="s">
        <v>12</v>
      </c>
      <c r="P660">
        <v>89</v>
      </c>
      <c r="Q660" t="s">
        <v>13</v>
      </c>
      <c r="R660" t="s">
        <v>14</v>
      </c>
      <c r="S660" t="s">
        <v>14</v>
      </c>
      <c r="T660" s="79">
        <v>0</v>
      </c>
      <c r="U660" s="79">
        <v>5</v>
      </c>
      <c r="V660" s="79">
        <v>2.5</v>
      </c>
      <c r="W660" s="79">
        <v>5</v>
      </c>
      <c r="X660">
        <v>0.61037440899999995</v>
      </c>
      <c r="Y660" t="s">
        <v>812</v>
      </c>
      <c r="Z660" t="s">
        <v>619</v>
      </c>
      <c r="AA660">
        <v>3</v>
      </c>
      <c r="AB660">
        <v>1873.83</v>
      </c>
      <c r="AC660">
        <v>412.46</v>
      </c>
      <c r="AD660" t="s">
        <v>519</v>
      </c>
      <c r="AE660" t="s">
        <v>532</v>
      </c>
      <c r="AF660">
        <v>1873.83</v>
      </c>
      <c r="AG660">
        <v>0.52588999999999997</v>
      </c>
      <c r="AH660">
        <v>985.42845869999985</v>
      </c>
      <c r="AI660">
        <v>888.40154130000008</v>
      </c>
      <c r="AJ660">
        <v>0.52588999999999997</v>
      </c>
      <c r="AK660">
        <v>985.42845869999985</v>
      </c>
      <c r="AL660">
        <v>888.40154130000008</v>
      </c>
      <c r="AM660">
        <v>4167.3414299144215</v>
      </c>
      <c r="AN660">
        <v>3757.0180937776472</v>
      </c>
      <c r="AO660">
        <v>2.54363856238523</v>
      </c>
      <c r="AP660">
        <v>2.2931876985918378</v>
      </c>
      <c r="AQ660">
        <v>0.13261895760437328</v>
      </c>
    </row>
    <row r="661" spans="1:43" x14ac:dyDescent="0.35">
      <c r="A661">
        <v>660</v>
      </c>
      <c r="B661">
        <v>51</v>
      </c>
      <c r="C661" t="s">
        <v>9</v>
      </c>
      <c r="D661" s="13">
        <v>37.472619999999999</v>
      </c>
      <c r="E661" s="6">
        <v>121.53774199999999</v>
      </c>
      <c r="F661">
        <v>1.25</v>
      </c>
      <c r="G661" t="s">
        <v>614</v>
      </c>
      <c r="H661">
        <v>8</v>
      </c>
      <c r="I661">
        <v>569.69680407396504</v>
      </c>
      <c r="J661" s="80">
        <v>2017</v>
      </c>
      <c r="K661" t="s">
        <v>30</v>
      </c>
      <c r="L661">
        <v>35</v>
      </c>
      <c r="M661">
        <v>3.7637779180000002</v>
      </c>
      <c r="N661">
        <v>5</v>
      </c>
      <c r="O661" t="s">
        <v>12</v>
      </c>
      <c r="P661">
        <v>89</v>
      </c>
      <c r="Q661" t="s">
        <v>13</v>
      </c>
      <c r="R661" t="s">
        <v>14</v>
      </c>
      <c r="S661" t="s">
        <v>14</v>
      </c>
      <c r="T661" s="79">
        <v>0</v>
      </c>
      <c r="U661" s="79">
        <v>5</v>
      </c>
      <c r="V661" s="79">
        <v>2.5</v>
      </c>
      <c r="W661" s="79">
        <v>5</v>
      </c>
      <c r="X661">
        <v>0.61037440899999995</v>
      </c>
      <c r="Y661" t="s">
        <v>812</v>
      </c>
      <c r="Z661" t="s">
        <v>619</v>
      </c>
      <c r="AA661">
        <v>3</v>
      </c>
      <c r="AB661">
        <v>317.95999999999998</v>
      </c>
      <c r="AC661">
        <v>132.042</v>
      </c>
      <c r="AD661" t="s">
        <v>519</v>
      </c>
      <c r="AE661" t="s">
        <v>532</v>
      </c>
      <c r="AF661">
        <v>317.95999999999998</v>
      </c>
      <c r="AG661">
        <v>0.89517999999999998</v>
      </c>
      <c r="AH661">
        <v>284.63143279999997</v>
      </c>
      <c r="AI661">
        <v>33.328567200000009</v>
      </c>
      <c r="AJ661">
        <v>0.89517999999999998</v>
      </c>
      <c r="AK661">
        <v>284.63143279999997</v>
      </c>
      <c r="AL661">
        <v>33.328567200000009</v>
      </c>
      <c r="AM661">
        <v>1203.696069147574</v>
      </c>
      <c r="AN661">
        <v>140.94530928757206</v>
      </c>
      <c r="AO661">
        <v>0.73470527682157349</v>
      </c>
      <c r="AP661">
        <v>8.6029409857724004E-2</v>
      </c>
      <c r="AQ661">
        <v>0.13235348158759747</v>
      </c>
    </row>
    <row r="662" spans="1:43" x14ac:dyDescent="0.35">
      <c r="A662">
        <v>661</v>
      </c>
      <c r="B662">
        <v>51</v>
      </c>
      <c r="C662" t="s">
        <v>9</v>
      </c>
      <c r="D662" s="3">
        <v>37.474303999999997</v>
      </c>
      <c r="E662" s="1">
        <v>121.48737199999999</v>
      </c>
      <c r="F662">
        <v>0.76</v>
      </c>
      <c r="G662" t="s">
        <v>614</v>
      </c>
      <c r="H662">
        <v>10</v>
      </c>
      <c r="I662">
        <v>571.01703500437395</v>
      </c>
      <c r="J662" s="80">
        <v>2017</v>
      </c>
      <c r="K662" t="s">
        <v>30</v>
      </c>
      <c r="L662">
        <v>35</v>
      </c>
      <c r="M662">
        <v>3.7637779180000002</v>
      </c>
      <c r="N662">
        <v>5</v>
      </c>
      <c r="O662" t="s">
        <v>12</v>
      </c>
      <c r="P662">
        <v>89</v>
      </c>
      <c r="Q662" t="s">
        <v>13</v>
      </c>
      <c r="R662" t="s">
        <v>14</v>
      </c>
      <c r="S662" t="s">
        <v>14</v>
      </c>
      <c r="T662" s="79">
        <v>0</v>
      </c>
      <c r="U662" s="79">
        <v>5</v>
      </c>
      <c r="V662" s="79">
        <v>2.5</v>
      </c>
      <c r="W662" s="79">
        <v>5</v>
      </c>
      <c r="X662">
        <v>0.61037440899999995</v>
      </c>
      <c r="Y662" t="s">
        <v>812</v>
      </c>
      <c r="Z662" t="s">
        <v>619</v>
      </c>
      <c r="AA662">
        <v>3</v>
      </c>
      <c r="AB662">
        <v>245.78899999999999</v>
      </c>
      <c r="AC662">
        <v>85.394999999999996</v>
      </c>
      <c r="AD662" t="s">
        <v>519</v>
      </c>
      <c r="AE662" t="s">
        <v>532</v>
      </c>
      <c r="AF662">
        <v>245.78899999999999</v>
      </c>
      <c r="AG662">
        <v>0.94430000000000003</v>
      </c>
      <c r="AH662">
        <v>232.0985527</v>
      </c>
      <c r="AI662">
        <v>13.690447299999988</v>
      </c>
      <c r="AJ662">
        <v>0.94430000000000003</v>
      </c>
      <c r="AK662">
        <v>232.0985527</v>
      </c>
      <c r="AL662">
        <v>13.690447299999988</v>
      </c>
      <c r="AM662">
        <v>981.53641286743755</v>
      </c>
      <c r="AN662">
        <v>57.89640812953111</v>
      </c>
      <c r="AO662">
        <v>0.59910470791594217</v>
      </c>
      <c r="AP662">
        <v>3.5338485895285342E-2</v>
      </c>
      <c r="AQ662">
        <v>0.13208853699948581</v>
      </c>
    </row>
    <row r="663" spans="1:43" x14ac:dyDescent="0.35">
      <c r="A663">
        <v>662</v>
      </c>
      <c r="B663">
        <v>51</v>
      </c>
      <c r="C663" t="s">
        <v>9</v>
      </c>
      <c r="D663" s="3">
        <v>37.504139000000002</v>
      </c>
      <c r="E663" s="1">
        <v>121.51571800000001</v>
      </c>
      <c r="F663">
        <v>3.24</v>
      </c>
      <c r="G663" t="s">
        <v>614</v>
      </c>
      <c r="H663">
        <v>10</v>
      </c>
      <c r="I663">
        <v>573.12751765906205</v>
      </c>
      <c r="J663" s="80">
        <v>2017</v>
      </c>
      <c r="K663" t="s">
        <v>30</v>
      </c>
      <c r="L663">
        <v>35</v>
      </c>
      <c r="M663">
        <v>3.7637779180000002</v>
      </c>
      <c r="N663">
        <v>5</v>
      </c>
      <c r="O663" t="s">
        <v>12</v>
      </c>
      <c r="P663">
        <v>89</v>
      </c>
      <c r="Q663" t="s">
        <v>13</v>
      </c>
      <c r="R663" t="s">
        <v>14</v>
      </c>
      <c r="S663" t="s">
        <v>14</v>
      </c>
      <c r="T663" s="79">
        <v>0</v>
      </c>
      <c r="U663" s="79">
        <v>5</v>
      </c>
      <c r="V663" s="79">
        <v>2.5</v>
      </c>
      <c r="W663" s="79">
        <v>5</v>
      </c>
      <c r="X663">
        <v>0.61037440899999995</v>
      </c>
      <c r="Y663" t="s">
        <v>812</v>
      </c>
      <c r="Z663" t="s">
        <v>619</v>
      </c>
      <c r="AA663">
        <v>3</v>
      </c>
      <c r="AB663">
        <v>230.29599999999999</v>
      </c>
      <c r="AC663">
        <v>111.282</v>
      </c>
      <c r="AD663" t="s">
        <v>519</v>
      </c>
      <c r="AE663" t="s">
        <v>532</v>
      </c>
      <c r="AF663">
        <v>230.29599999999999</v>
      </c>
      <c r="AG663">
        <v>0.94430000000000003</v>
      </c>
      <c r="AH663">
        <v>217.46851280000001</v>
      </c>
      <c r="AI663">
        <v>12.827487199999979</v>
      </c>
      <c r="AJ663">
        <v>0.94430000000000003</v>
      </c>
      <c r="AK663">
        <v>217.46851280000001</v>
      </c>
      <c r="AL663">
        <v>12.827487199999979</v>
      </c>
      <c r="AM663">
        <v>919.66650150218015</v>
      </c>
      <c r="AN663">
        <v>54.246980973918625</v>
      </c>
      <c r="AO663">
        <v>0.56134089733149073</v>
      </c>
      <c r="AP663">
        <v>3.3110968951989825E-2</v>
      </c>
      <c r="AQ663">
        <v>0.13208853699948581</v>
      </c>
    </row>
    <row r="664" spans="1:43" x14ac:dyDescent="0.35">
      <c r="A664">
        <v>663</v>
      </c>
      <c r="B664">
        <v>51</v>
      </c>
      <c r="C664" t="s">
        <v>9</v>
      </c>
      <c r="D664" s="13">
        <v>37.486080000000001</v>
      </c>
      <c r="E664" s="6">
        <v>121.625411</v>
      </c>
      <c r="F664">
        <v>0.59</v>
      </c>
      <c r="G664" t="s">
        <v>614</v>
      </c>
      <c r="H664">
        <v>12</v>
      </c>
      <c r="I664">
        <v>571.44547994553398</v>
      </c>
      <c r="J664" s="80">
        <v>2017</v>
      </c>
      <c r="K664" t="s">
        <v>30</v>
      </c>
      <c r="L664">
        <v>35</v>
      </c>
      <c r="M664">
        <v>3.7637779180000002</v>
      </c>
      <c r="N664">
        <v>5</v>
      </c>
      <c r="O664" t="s">
        <v>12</v>
      </c>
      <c r="P664">
        <v>89</v>
      </c>
      <c r="Q664" t="s">
        <v>13</v>
      </c>
      <c r="R664" t="s">
        <v>14</v>
      </c>
      <c r="S664" t="s">
        <v>14</v>
      </c>
      <c r="T664" s="79">
        <v>0</v>
      </c>
      <c r="U664" s="79">
        <v>5</v>
      </c>
      <c r="V664" s="79">
        <v>2.5</v>
      </c>
      <c r="W664" s="79">
        <v>5</v>
      </c>
      <c r="X664">
        <v>0.61037440899999995</v>
      </c>
      <c r="Y664" t="s">
        <v>812</v>
      </c>
      <c r="Z664" t="s">
        <v>619</v>
      </c>
      <c r="AA664">
        <v>3</v>
      </c>
      <c r="AB664">
        <v>589.13199999999995</v>
      </c>
      <c r="AC664">
        <v>118.986</v>
      </c>
      <c r="AD664" t="s">
        <v>519</v>
      </c>
      <c r="AE664" t="s">
        <v>532</v>
      </c>
      <c r="AF664">
        <v>589.13199999999995</v>
      </c>
      <c r="AG664">
        <v>0.94286000000000003</v>
      </c>
      <c r="AH664">
        <v>555.46899752000002</v>
      </c>
      <c r="AI664">
        <v>33.663002479999932</v>
      </c>
      <c r="AJ664">
        <v>0.94286000000000003</v>
      </c>
      <c r="AK664">
        <v>555.46899752000002</v>
      </c>
      <c r="AL664">
        <v>33.663002479999932</v>
      </c>
      <c r="AM664">
        <v>2349.0583674150257</v>
      </c>
      <c r="AN664">
        <v>142.35962403123929</v>
      </c>
      <c r="AO664">
        <v>1.4338051127174511</v>
      </c>
      <c r="AP664">
        <v>8.6892671383529865E-2</v>
      </c>
      <c r="AQ664">
        <v>0.1318241227762269</v>
      </c>
    </row>
    <row r="665" spans="1:43" x14ac:dyDescent="0.35">
      <c r="A665">
        <v>664</v>
      </c>
      <c r="B665">
        <v>51</v>
      </c>
      <c r="C665" t="s">
        <v>9</v>
      </c>
      <c r="D665" s="13">
        <v>37.513882000000002</v>
      </c>
      <c r="E665" s="6">
        <v>121.778015</v>
      </c>
      <c r="F665">
        <v>3.84</v>
      </c>
      <c r="G665" t="s">
        <v>614</v>
      </c>
      <c r="H665">
        <v>12</v>
      </c>
      <c r="I665">
        <v>595.00184040634304</v>
      </c>
      <c r="J665" s="80">
        <v>2017</v>
      </c>
      <c r="K665" t="s">
        <v>30</v>
      </c>
      <c r="L665">
        <v>35</v>
      </c>
      <c r="M665">
        <v>3.7637779180000002</v>
      </c>
      <c r="N665">
        <v>5</v>
      </c>
      <c r="O665" t="s">
        <v>12</v>
      </c>
      <c r="P665">
        <v>89</v>
      </c>
      <c r="Q665" t="s">
        <v>13</v>
      </c>
      <c r="R665" t="s">
        <v>14</v>
      </c>
      <c r="S665" t="s">
        <v>14</v>
      </c>
      <c r="T665" s="79">
        <v>0</v>
      </c>
      <c r="U665" s="79">
        <v>5</v>
      </c>
      <c r="V665" s="79">
        <v>2.5</v>
      </c>
      <c r="W665" s="79">
        <v>5</v>
      </c>
      <c r="X665">
        <v>0.61037440899999995</v>
      </c>
      <c r="Y665" t="s">
        <v>812</v>
      </c>
      <c r="Z665" t="s">
        <v>619</v>
      </c>
      <c r="AA665">
        <v>3</v>
      </c>
      <c r="AB665">
        <v>321.63</v>
      </c>
      <c r="AC665">
        <v>109.377</v>
      </c>
      <c r="AD665" t="s">
        <v>519</v>
      </c>
      <c r="AE665" t="s">
        <v>532</v>
      </c>
      <c r="AF665">
        <v>321.63</v>
      </c>
      <c r="AG665">
        <v>0.91678999999999999</v>
      </c>
      <c r="AH665">
        <v>294.86716769999998</v>
      </c>
      <c r="AI665">
        <v>26.762832300000014</v>
      </c>
      <c r="AJ665">
        <v>0.91678999999999999</v>
      </c>
      <c r="AK665">
        <v>294.86716769999998</v>
      </c>
      <c r="AL665">
        <v>26.762832300000014</v>
      </c>
      <c r="AM665">
        <v>1246.9826230701831</v>
      </c>
      <c r="AN665">
        <v>113.17905307177215</v>
      </c>
      <c r="AO665">
        <v>0.76112628158973272</v>
      </c>
      <c r="AP665">
        <v>6.9081597629862546E-2</v>
      </c>
      <c r="AQ665">
        <v>0.1318241227762269</v>
      </c>
    </row>
    <row r="666" spans="1:43" x14ac:dyDescent="0.35">
      <c r="A666">
        <v>665</v>
      </c>
      <c r="B666">
        <v>51</v>
      </c>
      <c r="C666" t="s">
        <v>9</v>
      </c>
      <c r="D666" s="13">
        <v>37.530493999999997</v>
      </c>
      <c r="E666" s="6">
        <v>121.70903</v>
      </c>
      <c r="F666">
        <v>4.54</v>
      </c>
      <c r="G666" t="s">
        <v>614</v>
      </c>
      <c r="H666">
        <v>12</v>
      </c>
      <c r="I666">
        <v>584.78436615161695</v>
      </c>
      <c r="J666" s="80">
        <v>2017</v>
      </c>
      <c r="K666" t="s">
        <v>30</v>
      </c>
      <c r="L666">
        <v>35</v>
      </c>
      <c r="M666">
        <v>3.7637779180000002</v>
      </c>
      <c r="N666">
        <v>5</v>
      </c>
      <c r="O666" t="s">
        <v>12</v>
      </c>
      <c r="P666">
        <v>89</v>
      </c>
      <c r="Q666" t="s">
        <v>13</v>
      </c>
      <c r="R666" t="s">
        <v>14</v>
      </c>
      <c r="S666" t="s">
        <v>14</v>
      </c>
      <c r="T666" s="79">
        <v>0</v>
      </c>
      <c r="U666" s="79">
        <v>5</v>
      </c>
      <c r="V666" s="79">
        <v>2.5</v>
      </c>
      <c r="W666" s="79">
        <v>5</v>
      </c>
      <c r="X666">
        <v>0.61037440899999995</v>
      </c>
      <c r="Y666" t="s">
        <v>812</v>
      </c>
      <c r="Z666" t="s">
        <v>619</v>
      </c>
      <c r="AA666">
        <v>3</v>
      </c>
      <c r="AB666">
        <v>580.05499999999995</v>
      </c>
      <c r="AC666">
        <v>127.139</v>
      </c>
      <c r="AD666" t="s">
        <v>519</v>
      </c>
      <c r="AE666" t="s">
        <v>532</v>
      </c>
      <c r="AF666">
        <v>580.05499999999995</v>
      </c>
      <c r="AG666">
        <v>0.91678999999999999</v>
      </c>
      <c r="AH666">
        <v>531.78862344999993</v>
      </c>
      <c r="AI666">
        <v>48.266376550000018</v>
      </c>
      <c r="AJ666">
        <v>0.91678999999999999</v>
      </c>
      <c r="AK666">
        <v>531.78862344999993</v>
      </c>
      <c r="AL666">
        <v>48.266376550000018</v>
      </c>
      <c r="AM666">
        <v>2248.9149190839626</v>
      </c>
      <c r="AN666">
        <v>204.11676656265519</v>
      </c>
      <c r="AO666">
        <v>1.3726801146271563</v>
      </c>
      <c r="AP666">
        <v>0.1245876507576716</v>
      </c>
      <c r="AQ666">
        <v>0.1318241227762269</v>
      </c>
    </row>
    <row r="667" spans="1:43" x14ac:dyDescent="0.35">
      <c r="A667">
        <v>666</v>
      </c>
      <c r="B667">
        <v>51</v>
      </c>
      <c r="C667" t="s">
        <v>9</v>
      </c>
      <c r="D667" s="13">
        <v>37.544573999999997</v>
      </c>
      <c r="E667" s="6">
        <v>121.631653</v>
      </c>
      <c r="F667">
        <v>3.92</v>
      </c>
      <c r="G667" t="s">
        <v>614</v>
      </c>
      <c r="H667">
        <v>12</v>
      </c>
      <c r="I667">
        <v>574.38581668201505</v>
      </c>
      <c r="J667" s="80">
        <v>2017</v>
      </c>
      <c r="K667" t="s">
        <v>30</v>
      </c>
      <c r="L667">
        <v>35</v>
      </c>
      <c r="M667">
        <v>3.7637779180000002</v>
      </c>
      <c r="N667">
        <v>5</v>
      </c>
      <c r="O667" t="s">
        <v>12</v>
      </c>
      <c r="P667">
        <v>89</v>
      </c>
      <c r="Q667" t="s">
        <v>13</v>
      </c>
      <c r="R667" t="s">
        <v>14</v>
      </c>
      <c r="S667" t="s">
        <v>14</v>
      </c>
      <c r="T667" s="79">
        <v>0</v>
      </c>
      <c r="U667" s="79">
        <v>5</v>
      </c>
      <c r="V667" s="79">
        <v>2.5</v>
      </c>
      <c r="W667" s="79">
        <v>5</v>
      </c>
      <c r="X667">
        <v>0.61037440899999995</v>
      </c>
      <c r="Y667" t="s">
        <v>812</v>
      </c>
      <c r="Z667" t="s">
        <v>619</v>
      </c>
      <c r="AA667">
        <v>3</v>
      </c>
      <c r="AB667">
        <v>282.15499999999997</v>
      </c>
      <c r="AC667">
        <v>134.619</v>
      </c>
      <c r="AD667" t="s">
        <v>519</v>
      </c>
      <c r="AE667" t="s">
        <v>532</v>
      </c>
      <c r="AF667">
        <v>282.15499999999997</v>
      </c>
      <c r="AG667">
        <v>0.90242</v>
      </c>
      <c r="AH667">
        <v>254.62231509999998</v>
      </c>
      <c r="AI667">
        <v>27.532684899999992</v>
      </c>
      <c r="AJ667">
        <v>0.90242</v>
      </c>
      <c r="AK667">
        <v>254.62231509999998</v>
      </c>
      <c r="AL667">
        <v>27.532684899999992</v>
      </c>
      <c r="AM667">
        <v>1076.7885921386717</v>
      </c>
      <c r="AN667">
        <v>116.43473196614833</v>
      </c>
      <c r="AO667">
        <v>0.65724420054458377</v>
      </c>
      <c r="AP667">
        <v>7.1068780710911189E-2</v>
      </c>
      <c r="AQ667">
        <v>0.1318241227762269</v>
      </c>
    </row>
    <row r="668" spans="1:43" x14ac:dyDescent="0.35">
      <c r="A668">
        <v>667</v>
      </c>
      <c r="B668">
        <v>51</v>
      </c>
      <c r="C668" t="s">
        <v>9</v>
      </c>
      <c r="D668" s="13">
        <v>37.562748999999997</v>
      </c>
      <c r="E668" s="6">
        <v>121.55318699999999</v>
      </c>
      <c r="F668">
        <v>1.66</v>
      </c>
      <c r="G668" t="s">
        <v>614</v>
      </c>
      <c r="H668">
        <v>12</v>
      </c>
      <c r="I668">
        <v>569.24139501791899</v>
      </c>
      <c r="J668" s="80">
        <v>2017</v>
      </c>
      <c r="K668" t="s">
        <v>30</v>
      </c>
      <c r="L668">
        <v>35</v>
      </c>
      <c r="M668">
        <v>3.7637779180000002</v>
      </c>
      <c r="N668">
        <v>5</v>
      </c>
      <c r="O668" t="s">
        <v>12</v>
      </c>
      <c r="P668">
        <v>89</v>
      </c>
      <c r="Q668" t="s">
        <v>13</v>
      </c>
      <c r="R668" t="s">
        <v>14</v>
      </c>
      <c r="S668" t="s">
        <v>14</v>
      </c>
      <c r="T668" s="79">
        <v>0</v>
      </c>
      <c r="U668" s="79">
        <v>5</v>
      </c>
      <c r="V668" s="79">
        <v>2.5</v>
      </c>
      <c r="W668" s="79">
        <v>5</v>
      </c>
      <c r="X668">
        <v>0.61037440899999995</v>
      </c>
      <c r="Y668" t="s">
        <v>812</v>
      </c>
      <c r="Z668" t="s">
        <v>619</v>
      </c>
      <c r="AA668">
        <v>3</v>
      </c>
      <c r="AB668">
        <v>137.25299999999999</v>
      </c>
      <c r="AC668">
        <v>55.192999999999998</v>
      </c>
      <c r="AD668" t="s">
        <v>519</v>
      </c>
      <c r="AE668" t="s">
        <v>532</v>
      </c>
      <c r="AF668">
        <v>137.25299999999999</v>
      </c>
      <c r="AG668">
        <v>0.95103000000000004</v>
      </c>
      <c r="AH668">
        <v>130.53172058999999</v>
      </c>
      <c r="AI668">
        <v>6.721279409999994</v>
      </c>
      <c r="AJ668">
        <v>0.95103000000000004</v>
      </c>
      <c r="AK668">
        <v>130.53172058999999</v>
      </c>
      <c r="AL668">
        <v>6.721279409999994</v>
      </c>
      <c r="AM668">
        <v>552.01394107324484</v>
      </c>
      <c r="AN668">
        <v>28.424048341647246</v>
      </c>
      <c r="AO668">
        <v>0.33693518304234266</v>
      </c>
      <c r="AP668">
        <v>1.7349311707920367E-2</v>
      </c>
      <c r="AQ668">
        <v>0.1318241227762269</v>
      </c>
    </row>
    <row r="669" spans="1:43" x14ac:dyDescent="0.35">
      <c r="A669">
        <v>668</v>
      </c>
      <c r="B669">
        <v>51</v>
      </c>
      <c r="C669" t="s">
        <v>9</v>
      </c>
      <c r="D669" s="3">
        <v>37.603489000000003</v>
      </c>
      <c r="E669" s="1">
        <v>121.46861199999999</v>
      </c>
      <c r="F669">
        <v>1.96</v>
      </c>
      <c r="G669" t="s">
        <v>614</v>
      </c>
      <c r="H669">
        <v>12</v>
      </c>
      <c r="I669">
        <v>577.95385301074703</v>
      </c>
      <c r="J669" s="80">
        <v>2017</v>
      </c>
      <c r="K669" t="s">
        <v>30</v>
      </c>
      <c r="L669">
        <v>35</v>
      </c>
      <c r="M669">
        <v>3.7637779180000002</v>
      </c>
      <c r="N669">
        <v>5</v>
      </c>
      <c r="O669" t="s">
        <v>12</v>
      </c>
      <c r="P669">
        <v>89</v>
      </c>
      <c r="Q669" t="s">
        <v>13</v>
      </c>
      <c r="R669" t="s">
        <v>14</v>
      </c>
      <c r="S669" t="s">
        <v>14</v>
      </c>
      <c r="T669" s="79">
        <v>0</v>
      </c>
      <c r="U669" s="79">
        <v>5</v>
      </c>
      <c r="V669" s="79">
        <v>2.5</v>
      </c>
      <c r="W669" s="79">
        <v>5</v>
      </c>
      <c r="X669">
        <v>0.61037440899999995</v>
      </c>
      <c r="Y669" t="s">
        <v>812</v>
      </c>
      <c r="Z669" t="s">
        <v>619</v>
      </c>
      <c r="AA669">
        <v>3</v>
      </c>
      <c r="AB669">
        <v>236.43199999999999</v>
      </c>
      <c r="AC669">
        <v>63.848999999999997</v>
      </c>
      <c r="AD669" t="s">
        <v>519</v>
      </c>
      <c r="AE669" t="s">
        <v>532</v>
      </c>
      <c r="AF669">
        <v>236.43199999999999</v>
      </c>
      <c r="AG669">
        <v>0.91576999999999997</v>
      </c>
      <c r="AH669">
        <v>216.51733263999998</v>
      </c>
      <c r="AI669">
        <v>19.91466736000001</v>
      </c>
      <c r="AJ669">
        <v>0.91576999999999997</v>
      </c>
      <c r="AK669">
        <v>216.51733263999998</v>
      </c>
      <c r="AL669">
        <v>19.91466736000001</v>
      </c>
      <c r="AM669">
        <v>915.64399489291293</v>
      </c>
      <c r="AN669">
        <v>84.218410397621795</v>
      </c>
      <c r="AO669">
        <v>0.55888566223716074</v>
      </c>
      <c r="AP669">
        <v>5.1404762473367852E-2</v>
      </c>
      <c r="AQ669">
        <v>0.1318241227762269</v>
      </c>
    </row>
    <row r="670" spans="1:43" x14ac:dyDescent="0.35">
      <c r="A670">
        <v>669</v>
      </c>
      <c r="B670">
        <v>51</v>
      </c>
      <c r="C670" t="s">
        <v>9</v>
      </c>
      <c r="D670" s="13">
        <v>37.512934000000001</v>
      </c>
      <c r="E670" s="6">
        <v>121.880461</v>
      </c>
      <c r="F670">
        <v>3.15</v>
      </c>
      <c r="G670" t="s">
        <v>614</v>
      </c>
      <c r="H670">
        <v>13</v>
      </c>
      <c r="I670">
        <v>613.65887249286698</v>
      </c>
      <c r="J670" s="80">
        <v>2017</v>
      </c>
      <c r="K670" t="s">
        <v>30</v>
      </c>
      <c r="L670">
        <v>35</v>
      </c>
      <c r="M670">
        <v>3.7637779180000002</v>
      </c>
      <c r="N670">
        <v>5</v>
      </c>
      <c r="O670" t="s">
        <v>12</v>
      </c>
      <c r="P670">
        <v>89</v>
      </c>
      <c r="Q670" t="s">
        <v>13</v>
      </c>
      <c r="R670" t="s">
        <v>14</v>
      </c>
      <c r="S670" t="s">
        <v>14</v>
      </c>
      <c r="T670" s="79">
        <v>0</v>
      </c>
      <c r="U670" s="79">
        <v>5</v>
      </c>
      <c r="V670" s="79">
        <v>2.5</v>
      </c>
      <c r="W670" s="79">
        <v>5</v>
      </c>
      <c r="X670">
        <v>0.61037440899999995</v>
      </c>
      <c r="Y670" t="s">
        <v>812</v>
      </c>
      <c r="Z670" t="s">
        <v>619</v>
      </c>
      <c r="AA670">
        <v>3</v>
      </c>
      <c r="AB670">
        <v>833.74400000000003</v>
      </c>
      <c r="AC670">
        <v>178.858</v>
      </c>
      <c r="AD670" t="s">
        <v>519</v>
      </c>
      <c r="AE670" t="s">
        <v>532</v>
      </c>
      <c r="AF670">
        <v>833.74400000000003</v>
      </c>
      <c r="AG670">
        <v>0.91010999999999997</v>
      </c>
      <c r="AH670">
        <v>758.79875184000002</v>
      </c>
      <c r="AI670">
        <v>74.945248160000006</v>
      </c>
      <c r="AJ670">
        <v>0.91010999999999997</v>
      </c>
      <c r="AK670">
        <v>758.79875184000002</v>
      </c>
      <c r="AL670">
        <v>74.945248160000006</v>
      </c>
      <c r="AM670">
        <v>3208.9325689678135</v>
      </c>
      <c r="AN670">
        <v>316.94075290296422</v>
      </c>
      <c r="AO670">
        <v>1.9586503203045809</v>
      </c>
      <c r="AP670">
        <v>0.19345252474116179</v>
      </c>
      <c r="AQ670">
        <v>0.13169211421955859</v>
      </c>
    </row>
    <row r="671" spans="1:43" x14ac:dyDescent="0.35">
      <c r="A671">
        <v>670</v>
      </c>
      <c r="B671">
        <v>51</v>
      </c>
      <c r="C671" t="s">
        <v>9</v>
      </c>
      <c r="D671" s="3">
        <v>37.514389999999999</v>
      </c>
      <c r="E671" s="1">
        <v>121.518027</v>
      </c>
      <c r="F671">
        <v>3.39</v>
      </c>
      <c r="G671" t="s">
        <v>614</v>
      </c>
      <c r="H671">
        <v>15</v>
      </c>
      <c r="I671">
        <v>573.43777082279098</v>
      </c>
      <c r="J671" s="80">
        <v>2017</v>
      </c>
      <c r="K671" t="s">
        <v>30</v>
      </c>
      <c r="L671">
        <v>35</v>
      </c>
      <c r="M671">
        <v>3.7637779180000002</v>
      </c>
      <c r="N671">
        <v>5</v>
      </c>
      <c r="O671" t="s">
        <v>12</v>
      </c>
      <c r="P671">
        <v>89</v>
      </c>
      <c r="Q671" t="s">
        <v>13</v>
      </c>
      <c r="R671" t="s">
        <v>14</v>
      </c>
      <c r="S671" t="s">
        <v>14</v>
      </c>
      <c r="T671" s="79">
        <v>0</v>
      </c>
      <c r="U671" s="79">
        <v>5</v>
      </c>
      <c r="V671" s="79">
        <v>2.5</v>
      </c>
      <c r="W671" s="79">
        <v>5</v>
      </c>
      <c r="X671">
        <v>0.61037440899999995</v>
      </c>
      <c r="Y671" t="s">
        <v>812</v>
      </c>
      <c r="Z671" t="s">
        <v>619</v>
      </c>
      <c r="AA671">
        <v>3</v>
      </c>
      <c r="AB671">
        <v>210.82400000000001</v>
      </c>
      <c r="AC671">
        <v>66.959999999999994</v>
      </c>
      <c r="AD671" t="s">
        <v>519</v>
      </c>
      <c r="AE671" t="s">
        <v>532</v>
      </c>
      <c r="AF671">
        <v>210.82400000000001</v>
      </c>
      <c r="AG671">
        <v>0.96753</v>
      </c>
      <c r="AH671">
        <v>203.97854472</v>
      </c>
      <c r="AI671">
        <v>6.8454552800000101</v>
      </c>
      <c r="AJ671">
        <v>0.96753</v>
      </c>
      <c r="AK671">
        <v>203.97854472</v>
      </c>
      <c r="AL671">
        <v>6.8454552800000101</v>
      </c>
      <c r="AM671">
        <v>862.61791276731628</v>
      </c>
      <c r="AN671">
        <v>28.949183619686004</v>
      </c>
      <c r="AO671">
        <v>0.52651989869816418</v>
      </c>
      <c r="AP671">
        <v>1.7669840842898323E-2</v>
      </c>
      <c r="AQ671">
        <v>0.13142849355358946</v>
      </c>
    </row>
    <row r="672" spans="1:43" x14ac:dyDescent="0.35">
      <c r="A672">
        <v>671</v>
      </c>
      <c r="B672">
        <v>51</v>
      </c>
      <c r="C672" t="s">
        <v>9</v>
      </c>
      <c r="D672" s="3">
        <v>37.572401999999997</v>
      </c>
      <c r="E672" s="1">
        <v>121.547618</v>
      </c>
      <c r="F672">
        <v>1.25</v>
      </c>
      <c r="G672" t="s">
        <v>614</v>
      </c>
      <c r="H672">
        <v>15</v>
      </c>
      <c r="I672">
        <v>569.99642611424599</v>
      </c>
      <c r="J672" s="80">
        <v>2017</v>
      </c>
      <c r="K672" t="s">
        <v>30</v>
      </c>
      <c r="L672">
        <v>35</v>
      </c>
      <c r="M672">
        <v>3.7637779180000002</v>
      </c>
      <c r="N672">
        <v>5</v>
      </c>
      <c r="O672" t="s">
        <v>12</v>
      </c>
      <c r="P672">
        <v>89</v>
      </c>
      <c r="Q672" t="s">
        <v>13</v>
      </c>
      <c r="R672" t="s">
        <v>14</v>
      </c>
      <c r="S672" t="s">
        <v>14</v>
      </c>
      <c r="T672" s="79">
        <v>0</v>
      </c>
      <c r="U672" s="79">
        <v>5</v>
      </c>
      <c r="V672" s="79">
        <v>2.5</v>
      </c>
      <c r="W672" s="79">
        <v>5</v>
      </c>
      <c r="X672">
        <v>0.61037440899999995</v>
      </c>
      <c r="Y672" t="s">
        <v>812</v>
      </c>
      <c r="Z672" t="s">
        <v>619</v>
      </c>
      <c r="AA672">
        <v>3</v>
      </c>
      <c r="AB672">
        <v>731.23199999999997</v>
      </c>
      <c r="AC672">
        <v>200.542</v>
      </c>
      <c r="AD672" t="s">
        <v>519</v>
      </c>
      <c r="AE672" t="s">
        <v>532</v>
      </c>
      <c r="AF672">
        <v>731.23199999999997</v>
      </c>
      <c r="AG672">
        <v>0.94499</v>
      </c>
      <c r="AH672">
        <v>691.00692767999999</v>
      </c>
      <c r="AI672">
        <v>40.225072319999981</v>
      </c>
      <c r="AJ672">
        <v>0.94499</v>
      </c>
      <c r="AK672">
        <v>691.00692767999999</v>
      </c>
      <c r="AL672">
        <v>40.225072319999981</v>
      </c>
      <c r="AM672">
        <v>2922.2433883000081</v>
      </c>
      <c r="AN672">
        <v>170.11038084041456</v>
      </c>
      <c r="AO672">
        <v>1.7836625810877749</v>
      </c>
      <c r="AP672">
        <v>0.10383102317023296</v>
      </c>
      <c r="AQ672">
        <v>0.13142849355358946</v>
      </c>
    </row>
    <row r="673" spans="1:43" x14ac:dyDescent="0.35">
      <c r="A673">
        <v>672</v>
      </c>
      <c r="B673">
        <v>51</v>
      </c>
      <c r="C673" t="s">
        <v>9</v>
      </c>
      <c r="D673" s="3">
        <v>37.504578000000002</v>
      </c>
      <c r="E673" s="1">
        <v>121.95050500000001</v>
      </c>
      <c r="F673">
        <v>1.95</v>
      </c>
      <c r="G673" t="s">
        <v>614</v>
      </c>
      <c r="H673">
        <v>19</v>
      </c>
      <c r="I673">
        <v>634.40573682727199</v>
      </c>
      <c r="J673" s="80">
        <v>2017</v>
      </c>
      <c r="K673" t="s">
        <v>30</v>
      </c>
      <c r="L673">
        <v>35</v>
      </c>
      <c r="M673">
        <v>3.7637779180000002</v>
      </c>
      <c r="N673">
        <v>5</v>
      </c>
      <c r="O673" t="s">
        <v>12</v>
      </c>
      <c r="P673">
        <v>89</v>
      </c>
      <c r="Q673" t="s">
        <v>13</v>
      </c>
      <c r="R673" t="s">
        <v>14</v>
      </c>
      <c r="S673" t="s">
        <v>14</v>
      </c>
      <c r="T673" s="79">
        <v>0</v>
      </c>
      <c r="U673" s="79">
        <v>5</v>
      </c>
      <c r="V673" s="79">
        <v>2.5</v>
      </c>
      <c r="W673" s="79">
        <v>5</v>
      </c>
      <c r="X673">
        <v>0.61037440899999995</v>
      </c>
      <c r="Y673" t="s">
        <v>812</v>
      </c>
      <c r="Z673" t="s">
        <v>619</v>
      </c>
      <c r="AA673">
        <v>3</v>
      </c>
      <c r="AB673">
        <v>344.49099999999999</v>
      </c>
      <c r="AC673">
        <v>103.129</v>
      </c>
      <c r="AD673" t="s">
        <v>519</v>
      </c>
      <c r="AE673" t="s">
        <v>532</v>
      </c>
      <c r="AF673">
        <v>344.49099999999999</v>
      </c>
      <c r="AG673">
        <v>0.80206</v>
      </c>
      <c r="AH673">
        <v>276.30245145999999</v>
      </c>
      <c r="AI673">
        <v>68.188548539999999</v>
      </c>
      <c r="AJ673">
        <v>0.80206</v>
      </c>
      <c r="AK673">
        <v>276.30245145999999</v>
      </c>
      <c r="AL673">
        <v>68.188548539999999</v>
      </c>
      <c r="AM673">
        <v>1168.4731072970956</v>
      </c>
      <c r="AN673">
        <v>288.36691377002603</v>
      </c>
      <c r="AO673">
        <v>0.71320608229885818</v>
      </c>
      <c r="AP673">
        <v>0.17601178456753361</v>
      </c>
      <c r="AQ673">
        <v>0.13090283430916907</v>
      </c>
    </row>
    <row r="674" spans="1:43" x14ac:dyDescent="0.35">
      <c r="A674">
        <v>673</v>
      </c>
      <c r="B674">
        <v>51</v>
      </c>
      <c r="C674" t="s">
        <v>9</v>
      </c>
      <c r="D674" s="3">
        <v>37.610947000000003</v>
      </c>
      <c r="E674" s="1">
        <v>121.710663</v>
      </c>
      <c r="F674">
        <v>10.54</v>
      </c>
      <c r="G674" t="s">
        <v>614</v>
      </c>
      <c r="H674">
        <v>20</v>
      </c>
      <c r="I674">
        <v>589.97525878051704</v>
      </c>
      <c r="J674" s="80">
        <v>2017</v>
      </c>
      <c r="K674" t="s">
        <v>30</v>
      </c>
      <c r="L674">
        <v>35</v>
      </c>
      <c r="M674">
        <v>3.7637779180000002</v>
      </c>
      <c r="N674">
        <v>5</v>
      </c>
      <c r="O674" t="s">
        <v>12</v>
      </c>
      <c r="P674">
        <v>89</v>
      </c>
      <c r="Q674" t="s">
        <v>13</v>
      </c>
      <c r="R674" t="s">
        <v>14</v>
      </c>
      <c r="S674" t="s">
        <v>14</v>
      </c>
      <c r="T674" s="79">
        <v>0</v>
      </c>
      <c r="U674" s="79">
        <v>5</v>
      </c>
      <c r="V674" s="79">
        <v>2.5</v>
      </c>
      <c r="W674" s="79">
        <v>5</v>
      </c>
      <c r="X674">
        <v>0.61037440899999995</v>
      </c>
      <c r="Y674" t="s">
        <v>812</v>
      </c>
      <c r="Z674" t="s">
        <v>619</v>
      </c>
      <c r="AA674">
        <v>3</v>
      </c>
      <c r="AB674">
        <v>627.851</v>
      </c>
      <c r="AC674">
        <v>195.61099999999999</v>
      </c>
      <c r="AD674" t="s">
        <v>519</v>
      </c>
      <c r="AE674" t="s">
        <v>532</v>
      </c>
      <c r="AF674">
        <v>627.851</v>
      </c>
      <c r="AG674">
        <v>0.93503999999999998</v>
      </c>
      <c r="AH674">
        <v>587.06579904</v>
      </c>
      <c r="AI674">
        <v>40.785200959999997</v>
      </c>
      <c r="AJ674">
        <v>0.93503999999999998</v>
      </c>
      <c r="AK674">
        <v>587.06579904</v>
      </c>
      <c r="AL674">
        <v>40.785200959999997</v>
      </c>
      <c r="AM674">
        <v>2482.680102067166</v>
      </c>
      <c r="AN674">
        <v>172.47914466791056</v>
      </c>
      <c r="AO674">
        <v>1.5153644000353059</v>
      </c>
      <c r="AP674">
        <v>0.1052768559915014</v>
      </c>
      <c r="AQ674">
        <v>0.13077174832993385</v>
      </c>
    </row>
    <row r="675" spans="1:43" x14ac:dyDescent="0.35">
      <c r="A675">
        <v>674</v>
      </c>
      <c r="B675">
        <v>51</v>
      </c>
      <c r="C675" t="s">
        <v>9</v>
      </c>
      <c r="D675" s="3">
        <v>37.612537000000003</v>
      </c>
      <c r="E675" s="1">
        <v>121.784526</v>
      </c>
      <c r="F675">
        <v>11.55</v>
      </c>
      <c r="G675" t="s">
        <v>614</v>
      </c>
      <c r="H675">
        <v>20</v>
      </c>
      <c r="I675">
        <v>599.65788619412399</v>
      </c>
      <c r="J675" s="80">
        <v>2017</v>
      </c>
      <c r="K675" t="s">
        <v>30</v>
      </c>
      <c r="L675">
        <v>35</v>
      </c>
      <c r="M675">
        <v>3.7637779180000002</v>
      </c>
      <c r="N675">
        <v>5</v>
      </c>
      <c r="O675" t="s">
        <v>12</v>
      </c>
      <c r="P675">
        <v>89</v>
      </c>
      <c r="Q675" t="s">
        <v>13</v>
      </c>
      <c r="R675" t="s">
        <v>14</v>
      </c>
      <c r="S675" t="s">
        <v>14</v>
      </c>
      <c r="T675" s="79">
        <v>0</v>
      </c>
      <c r="U675" s="79">
        <v>5</v>
      </c>
      <c r="V675" s="79">
        <v>2.5</v>
      </c>
      <c r="W675" s="79">
        <v>5</v>
      </c>
      <c r="X675">
        <v>0.61037440899999995</v>
      </c>
      <c r="Y675" t="s">
        <v>812</v>
      </c>
      <c r="Z675" t="s">
        <v>619</v>
      </c>
      <c r="AA675">
        <v>3</v>
      </c>
      <c r="AB675">
        <v>163.72900000000001</v>
      </c>
      <c r="AC675">
        <v>71.665999999999997</v>
      </c>
      <c r="AD675" t="s">
        <v>519</v>
      </c>
      <c r="AE675" t="s">
        <v>532</v>
      </c>
      <c r="AF675">
        <v>163.72900000000001</v>
      </c>
      <c r="AG675">
        <v>0.87546000000000002</v>
      </c>
      <c r="AH675">
        <v>143.33819034000001</v>
      </c>
      <c r="AI675">
        <v>20.390809660000002</v>
      </c>
      <c r="AJ675">
        <v>0.87546000000000002</v>
      </c>
      <c r="AK675">
        <v>143.33819034000001</v>
      </c>
      <c r="AL675">
        <v>20.390809660000002</v>
      </c>
      <c r="AM675">
        <v>606.17204000873369</v>
      </c>
      <c r="AN675">
        <v>86.231999020729319</v>
      </c>
      <c r="AO675">
        <v>0.36999190067265514</v>
      </c>
      <c r="AP675">
        <v>5.2633805439166237E-2</v>
      </c>
      <c r="AQ675">
        <v>0.13077174832993385</v>
      </c>
    </row>
    <row r="676" spans="1:43" x14ac:dyDescent="0.35">
      <c r="A676">
        <v>675</v>
      </c>
      <c r="B676">
        <v>51</v>
      </c>
      <c r="C676" t="s">
        <v>9</v>
      </c>
      <c r="D676" s="3">
        <v>37.615000000000002</v>
      </c>
      <c r="E676" s="1">
        <v>121.63577600000001</v>
      </c>
      <c r="F676">
        <v>6.81</v>
      </c>
      <c r="G676" t="s">
        <v>614</v>
      </c>
      <c r="H676">
        <v>20</v>
      </c>
      <c r="I676">
        <v>579.996380554035</v>
      </c>
      <c r="J676" s="80">
        <v>2017</v>
      </c>
      <c r="K676" t="s">
        <v>30</v>
      </c>
      <c r="L676">
        <v>35</v>
      </c>
      <c r="M676">
        <v>3.7637779180000002</v>
      </c>
      <c r="N676">
        <v>5</v>
      </c>
      <c r="O676" t="s">
        <v>12</v>
      </c>
      <c r="P676">
        <v>89</v>
      </c>
      <c r="Q676" t="s">
        <v>13</v>
      </c>
      <c r="R676" t="s">
        <v>14</v>
      </c>
      <c r="S676" t="s">
        <v>14</v>
      </c>
      <c r="T676" s="79">
        <v>0</v>
      </c>
      <c r="U676" s="79">
        <v>5</v>
      </c>
      <c r="V676" s="79">
        <v>2.5</v>
      </c>
      <c r="W676" s="79">
        <v>5</v>
      </c>
      <c r="X676">
        <v>0.61037440899999995</v>
      </c>
      <c r="Y676" t="s">
        <v>812</v>
      </c>
      <c r="Z676" t="s">
        <v>619</v>
      </c>
      <c r="AA676">
        <v>3</v>
      </c>
      <c r="AB676">
        <v>191.07300000000001</v>
      </c>
      <c r="AC676">
        <v>95.34</v>
      </c>
      <c r="AD676" t="s">
        <v>519</v>
      </c>
      <c r="AE676" t="s">
        <v>532</v>
      </c>
      <c r="AF676">
        <v>191.07300000000001</v>
      </c>
      <c r="AG676">
        <v>0.99966999999999995</v>
      </c>
      <c r="AH676">
        <v>191.00994591</v>
      </c>
      <c r="AI676">
        <v>6.30540900000085E-2</v>
      </c>
      <c r="AJ676">
        <v>0.99966999999999995</v>
      </c>
      <c r="AK676">
        <v>191.00994591</v>
      </c>
      <c r="AL676">
        <v>6.30540900000085E-2</v>
      </c>
      <c r="AM676">
        <v>807.77417588138474</v>
      </c>
      <c r="AN676">
        <v>0.26665347368720965</v>
      </c>
      <c r="AO676">
        <v>0.49304468520906225</v>
      </c>
      <c r="AP676">
        <v>1.6275845640962764E-4</v>
      </c>
      <c r="AQ676">
        <v>0.13077174832993385</v>
      </c>
    </row>
    <row r="677" spans="1:43" x14ac:dyDescent="0.35">
      <c r="A677">
        <v>676</v>
      </c>
      <c r="B677">
        <v>51</v>
      </c>
      <c r="C677" t="s">
        <v>9</v>
      </c>
      <c r="D677" s="3">
        <v>37.603555</v>
      </c>
      <c r="E677" s="1">
        <v>121.829649</v>
      </c>
      <c r="F677">
        <v>9.77</v>
      </c>
      <c r="G677" t="s">
        <v>614</v>
      </c>
      <c r="H677">
        <v>22</v>
      </c>
      <c r="I677">
        <v>608.436764930815</v>
      </c>
      <c r="J677" s="80">
        <v>2017</v>
      </c>
      <c r="K677" t="s">
        <v>30</v>
      </c>
      <c r="L677">
        <v>35</v>
      </c>
      <c r="M677">
        <v>3.7637779180000002</v>
      </c>
      <c r="N677">
        <v>5</v>
      </c>
      <c r="O677" t="s">
        <v>12</v>
      </c>
      <c r="P677">
        <v>89</v>
      </c>
      <c r="Q677" t="s">
        <v>13</v>
      </c>
      <c r="R677" t="s">
        <v>14</v>
      </c>
      <c r="S677" t="s">
        <v>14</v>
      </c>
      <c r="T677" s="79">
        <v>0</v>
      </c>
      <c r="U677" s="79">
        <v>5</v>
      </c>
      <c r="V677" s="79">
        <v>2.5</v>
      </c>
      <c r="W677" s="79">
        <v>5</v>
      </c>
      <c r="X677">
        <v>0.61037440899999995</v>
      </c>
      <c r="Y677" t="s">
        <v>812</v>
      </c>
      <c r="Z677" t="s">
        <v>619</v>
      </c>
      <c r="AA677">
        <v>3</v>
      </c>
      <c r="AB677">
        <v>444.73500000000001</v>
      </c>
      <c r="AC677">
        <v>129.94</v>
      </c>
      <c r="AD677" t="s">
        <v>519</v>
      </c>
      <c r="AE677" t="s">
        <v>532</v>
      </c>
      <c r="AF677">
        <v>444.73500000000001</v>
      </c>
      <c r="AG677">
        <v>0.86360999999999999</v>
      </c>
      <c r="AH677">
        <v>384.07759335000003</v>
      </c>
      <c r="AI677">
        <v>60.657406649999984</v>
      </c>
      <c r="AJ677">
        <v>0.86360999999999999</v>
      </c>
      <c r="AK677">
        <v>384.07759335000003</v>
      </c>
      <c r="AL677">
        <v>60.657406649999984</v>
      </c>
      <c r="AM677">
        <v>1624.2502973587793</v>
      </c>
      <c r="AN677">
        <v>256.51798619372619</v>
      </c>
      <c r="AO677">
        <v>0.99140081531843915</v>
      </c>
      <c r="AP677">
        <v>0.15657201422086575</v>
      </c>
      <c r="AQ677">
        <v>0.13050997004815151</v>
      </c>
    </row>
    <row r="678" spans="1:43" x14ac:dyDescent="0.35">
      <c r="A678">
        <v>677</v>
      </c>
      <c r="B678">
        <v>51</v>
      </c>
      <c r="C678" t="s">
        <v>9</v>
      </c>
      <c r="D678" s="3">
        <v>37.600991999999998</v>
      </c>
      <c r="E678" s="1">
        <v>121.91377</v>
      </c>
      <c r="F678">
        <v>9.1</v>
      </c>
      <c r="G678" t="s">
        <v>614</v>
      </c>
      <c r="H678">
        <v>23</v>
      </c>
      <c r="I678">
        <v>636.25847839033395</v>
      </c>
      <c r="J678" s="80">
        <v>2017</v>
      </c>
      <c r="K678" t="s">
        <v>30</v>
      </c>
      <c r="L678">
        <v>35</v>
      </c>
      <c r="M678">
        <v>3.7637779180000002</v>
      </c>
      <c r="N678">
        <v>5</v>
      </c>
      <c r="O678" t="s">
        <v>12</v>
      </c>
      <c r="P678">
        <v>89</v>
      </c>
      <c r="Q678" t="s">
        <v>13</v>
      </c>
      <c r="R678" t="s">
        <v>14</v>
      </c>
      <c r="S678" t="s">
        <v>14</v>
      </c>
      <c r="T678" s="79">
        <v>0</v>
      </c>
      <c r="U678" s="79">
        <v>5</v>
      </c>
      <c r="V678" s="79">
        <v>2.5</v>
      </c>
      <c r="W678" s="79">
        <v>5</v>
      </c>
      <c r="X678">
        <v>0.61037440899999995</v>
      </c>
      <c r="Y678" t="s">
        <v>812</v>
      </c>
      <c r="Z678" t="s">
        <v>619</v>
      </c>
      <c r="AA678">
        <v>3</v>
      </c>
      <c r="AB678">
        <v>206.846</v>
      </c>
      <c r="AC678">
        <v>54.212000000000003</v>
      </c>
      <c r="AD678" t="s">
        <v>519</v>
      </c>
      <c r="AE678" t="s">
        <v>532</v>
      </c>
      <c r="AF678">
        <v>206.846</v>
      </c>
      <c r="AG678">
        <v>0.90317999999999998</v>
      </c>
      <c r="AH678">
        <v>186.81917028000001</v>
      </c>
      <c r="AI678">
        <v>20.026829719999995</v>
      </c>
      <c r="AJ678">
        <v>0.90317999999999998</v>
      </c>
      <c r="AK678">
        <v>186.81917028000001</v>
      </c>
      <c r="AL678">
        <v>20.026829719999995</v>
      </c>
      <c r="AM678">
        <v>790.0515368078045</v>
      </c>
      <c r="AN678">
        <v>84.692740974923723</v>
      </c>
      <c r="AO678">
        <v>0.48222723985860538</v>
      </c>
      <c r="AP678">
        <v>5.1694281719159151E-2</v>
      </c>
      <c r="AQ678">
        <v>0.13037927748282999</v>
      </c>
    </row>
    <row r="679" spans="1:43" x14ac:dyDescent="0.35">
      <c r="A679">
        <v>678</v>
      </c>
      <c r="B679">
        <v>51</v>
      </c>
      <c r="C679" t="s">
        <v>9</v>
      </c>
      <c r="D679" s="3">
        <v>37.577157999999997</v>
      </c>
      <c r="E679" s="1">
        <v>122.10325</v>
      </c>
      <c r="F679">
        <v>1.03</v>
      </c>
      <c r="G679" t="s">
        <v>614</v>
      </c>
      <c r="H679">
        <v>24</v>
      </c>
      <c r="I679">
        <v>708.85772944143298</v>
      </c>
      <c r="J679" s="80">
        <v>2017</v>
      </c>
      <c r="K679" t="s">
        <v>30</v>
      </c>
      <c r="L679">
        <v>35</v>
      </c>
      <c r="M679">
        <v>3.7637779180000002</v>
      </c>
      <c r="N679">
        <v>5</v>
      </c>
      <c r="O679" t="s">
        <v>12</v>
      </c>
      <c r="P679">
        <v>89</v>
      </c>
      <c r="Q679" t="s">
        <v>13</v>
      </c>
      <c r="R679" t="s">
        <v>14</v>
      </c>
      <c r="S679" t="s">
        <v>14</v>
      </c>
      <c r="T679" s="79">
        <v>0</v>
      </c>
      <c r="U679" s="79">
        <v>5</v>
      </c>
      <c r="V679" s="79">
        <v>2.5</v>
      </c>
      <c r="W679" s="79">
        <v>5</v>
      </c>
      <c r="X679">
        <v>0.61037440899999995</v>
      </c>
      <c r="Y679" t="s">
        <v>812</v>
      </c>
      <c r="Z679" t="s">
        <v>619</v>
      </c>
      <c r="AA679">
        <v>3</v>
      </c>
      <c r="AB679">
        <v>353.26100000000002</v>
      </c>
      <c r="AC679">
        <v>97.525000000000006</v>
      </c>
      <c r="AD679" t="s">
        <v>519</v>
      </c>
      <c r="AE679" t="s">
        <v>532</v>
      </c>
      <c r="AF679">
        <v>353.26100000000002</v>
      </c>
      <c r="AG679">
        <v>0.95935999999999999</v>
      </c>
      <c r="AH679">
        <v>338.90447296000002</v>
      </c>
      <c r="AI679">
        <v>14.356527040000003</v>
      </c>
      <c r="AJ679">
        <v>0.95935999999999999</v>
      </c>
      <c r="AK679">
        <v>338.90447296000002</v>
      </c>
      <c r="AL679">
        <v>14.356527040000003</v>
      </c>
      <c r="AM679">
        <v>1433.2147995935686</v>
      </c>
      <c r="AN679">
        <v>60.713235339687543</v>
      </c>
      <c r="AO679">
        <v>0.87479763627197782</v>
      </c>
      <c r="AP679">
        <v>3.7057805138939699E-2</v>
      </c>
      <c r="AQ679">
        <v>0.13024871579292449</v>
      </c>
    </row>
    <row r="680" spans="1:43" x14ac:dyDescent="0.35">
      <c r="A680">
        <v>679</v>
      </c>
      <c r="B680">
        <v>51</v>
      </c>
      <c r="C680" t="s">
        <v>9</v>
      </c>
      <c r="D680" s="3">
        <v>37.606701999999999</v>
      </c>
      <c r="E680" s="1">
        <v>122.079786</v>
      </c>
      <c r="F680">
        <v>2.4900000000000002</v>
      </c>
      <c r="G680" t="s">
        <v>614</v>
      </c>
      <c r="H680">
        <v>24</v>
      </c>
      <c r="I680">
        <v>705.80451022928105</v>
      </c>
      <c r="J680" s="80">
        <v>2017</v>
      </c>
      <c r="K680" t="s">
        <v>30</v>
      </c>
      <c r="L680">
        <v>35</v>
      </c>
      <c r="M680">
        <v>3.7637779180000002</v>
      </c>
      <c r="N680">
        <v>5</v>
      </c>
      <c r="O680" t="s">
        <v>12</v>
      </c>
      <c r="P680">
        <v>89</v>
      </c>
      <c r="Q680" t="s">
        <v>13</v>
      </c>
      <c r="R680" t="s">
        <v>14</v>
      </c>
      <c r="S680" t="s">
        <v>14</v>
      </c>
      <c r="T680" s="79">
        <v>0</v>
      </c>
      <c r="U680" s="79">
        <v>5</v>
      </c>
      <c r="V680" s="79">
        <v>2.5</v>
      </c>
      <c r="W680" s="79">
        <v>5</v>
      </c>
      <c r="X680">
        <v>0.61037440899999995</v>
      </c>
      <c r="Y680" t="s">
        <v>812</v>
      </c>
      <c r="Z680" t="s">
        <v>619</v>
      </c>
      <c r="AA680">
        <v>3</v>
      </c>
      <c r="AB680">
        <v>228.67099999999999</v>
      </c>
      <c r="AC680">
        <v>100.944</v>
      </c>
      <c r="AD680" t="s">
        <v>519</v>
      </c>
      <c r="AE680" t="s">
        <v>532</v>
      </c>
      <c r="AF680">
        <v>228.67099999999999</v>
      </c>
      <c r="AG680">
        <v>0.94159999999999999</v>
      </c>
      <c r="AH680">
        <v>215.31661359999998</v>
      </c>
      <c r="AI680">
        <v>13.35438640000001</v>
      </c>
      <c r="AJ680">
        <v>0.94159999999999999</v>
      </c>
      <c r="AK680">
        <v>215.31661359999998</v>
      </c>
      <c r="AL680">
        <v>13.35438640000001</v>
      </c>
      <c r="AM680">
        <v>910.56619735530171</v>
      </c>
      <c r="AN680">
        <v>56.475218697482646</v>
      </c>
      <c r="AO680">
        <v>0.55578630456611966</v>
      </c>
      <c r="AP680">
        <v>3.4471028235621717E-2</v>
      </c>
      <c r="AQ680">
        <v>0.13024871579292449</v>
      </c>
    </row>
    <row r="681" spans="1:43" x14ac:dyDescent="0.35">
      <c r="A681">
        <v>680</v>
      </c>
      <c r="B681">
        <v>52</v>
      </c>
      <c r="C681" t="s">
        <v>9</v>
      </c>
      <c r="D681" s="3">
        <v>22.254625999999998</v>
      </c>
      <c r="E681" s="1">
        <v>113.860916</v>
      </c>
      <c r="F681">
        <v>0</v>
      </c>
      <c r="G681" t="s">
        <v>51</v>
      </c>
      <c r="H681">
        <v>0</v>
      </c>
      <c r="I681">
        <v>2993.3224121512299</v>
      </c>
      <c r="J681" s="80">
        <v>2016</v>
      </c>
      <c r="K681" t="s">
        <v>11</v>
      </c>
      <c r="L681">
        <v>250</v>
      </c>
      <c r="M681">
        <v>30.131484459999999</v>
      </c>
      <c r="N681">
        <v>5</v>
      </c>
      <c r="O681" t="s">
        <v>23</v>
      </c>
      <c r="P681">
        <v>95.5</v>
      </c>
      <c r="Q681" t="s">
        <v>13</v>
      </c>
      <c r="R681" t="s">
        <v>14</v>
      </c>
      <c r="S681" t="s">
        <v>14</v>
      </c>
      <c r="T681" s="79">
        <v>0</v>
      </c>
      <c r="U681" s="79">
        <v>3</v>
      </c>
      <c r="V681" s="79">
        <v>1.5</v>
      </c>
      <c r="W681" s="79">
        <v>3</v>
      </c>
      <c r="X681">
        <v>0.64629065600000002</v>
      </c>
      <c r="Y681" t="s">
        <v>735</v>
      </c>
      <c r="Z681" t="s">
        <v>620</v>
      </c>
      <c r="AA681">
        <v>26</v>
      </c>
      <c r="AB681">
        <v>932</v>
      </c>
      <c r="AC681">
        <v>159</v>
      </c>
      <c r="AD681" t="s">
        <v>525</v>
      </c>
      <c r="AE681" t="s">
        <v>532</v>
      </c>
      <c r="AF681">
        <v>932</v>
      </c>
      <c r="AG681">
        <v>0.78312000000000004</v>
      </c>
      <c r="AH681">
        <v>729.86784</v>
      </c>
      <c r="AI681">
        <v>202.13216</v>
      </c>
      <c r="AJ681">
        <v>0.78312000000000004</v>
      </c>
      <c r="AK681">
        <v>729.86784</v>
      </c>
      <c r="AL681">
        <v>202.13216</v>
      </c>
      <c r="AM681">
        <v>23028.273799804992</v>
      </c>
      <c r="AN681">
        <v>6377.5309297447475</v>
      </c>
      <c r="AO681">
        <v>14.882958180623582</v>
      </c>
      <c r="AP681">
        <v>4.1217386482450227</v>
      </c>
      <c r="AQ681">
        <v>0.13341858489683281</v>
      </c>
    </row>
    <row r="682" spans="1:43" x14ac:dyDescent="0.35">
      <c r="A682">
        <v>681</v>
      </c>
      <c r="B682">
        <v>52</v>
      </c>
      <c r="C682" t="s">
        <v>9</v>
      </c>
      <c r="D682" s="3">
        <v>22.269666000000001</v>
      </c>
      <c r="E682" s="1">
        <v>113.887642</v>
      </c>
      <c r="F682">
        <v>0</v>
      </c>
      <c r="G682" t="s">
        <v>51</v>
      </c>
      <c r="H682">
        <v>0</v>
      </c>
      <c r="I682">
        <v>2996.0644137322802</v>
      </c>
      <c r="J682" s="80">
        <v>2016</v>
      </c>
      <c r="K682" t="s">
        <v>11</v>
      </c>
      <c r="L682">
        <v>250</v>
      </c>
      <c r="M682">
        <v>30.131484459999999</v>
      </c>
      <c r="N682">
        <v>5</v>
      </c>
      <c r="O682" t="s">
        <v>23</v>
      </c>
      <c r="P682">
        <v>95.5</v>
      </c>
      <c r="Q682" t="s">
        <v>13</v>
      </c>
      <c r="R682" t="s">
        <v>14</v>
      </c>
      <c r="S682" t="s">
        <v>14</v>
      </c>
      <c r="T682" s="79">
        <v>0</v>
      </c>
      <c r="U682" s="79">
        <v>3</v>
      </c>
      <c r="V682" s="79">
        <v>1.5</v>
      </c>
      <c r="W682" s="79">
        <v>3</v>
      </c>
      <c r="X682">
        <v>0.64629065600000002</v>
      </c>
      <c r="Y682" t="s">
        <v>735</v>
      </c>
      <c r="Z682" t="s">
        <v>620</v>
      </c>
      <c r="AA682">
        <v>39</v>
      </c>
      <c r="AB682">
        <v>45.2</v>
      </c>
      <c r="AC682">
        <v>36.200000000000003</v>
      </c>
      <c r="AD682" t="s">
        <v>525</v>
      </c>
      <c r="AE682" t="s">
        <v>532</v>
      </c>
      <c r="AF682">
        <v>45.2</v>
      </c>
      <c r="AG682">
        <v>0.71303000000000005</v>
      </c>
      <c r="AH682">
        <v>32.228956000000004</v>
      </c>
      <c r="AI682">
        <v>12.971043999999999</v>
      </c>
      <c r="AJ682">
        <v>0.71303000000000005</v>
      </c>
      <c r="AK682">
        <v>32.228956000000004</v>
      </c>
      <c r="AL682">
        <v>12.971043999999999</v>
      </c>
      <c r="AM682">
        <v>1016.8652218597108</v>
      </c>
      <c r="AN682">
        <v>409.25320493819493</v>
      </c>
      <c r="AO682">
        <v>0.65719049129929796</v>
      </c>
      <c r="AP682">
        <v>0.26449652228960846</v>
      </c>
      <c r="AQ682">
        <v>0.13341858489683281</v>
      </c>
    </row>
    <row r="683" spans="1:43" x14ac:dyDescent="0.35">
      <c r="A683">
        <v>682</v>
      </c>
      <c r="B683">
        <v>52</v>
      </c>
      <c r="C683" t="s">
        <v>9</v>
      </c>
      <c r="D683" s="3">
        <v>22.287178999999998</v>
      </c>
      <c r="E683" s="1">
        <v>113.924792</v>
      </c>
      <c r="F683">
        <v>0</v>
      </c>
      <c r="G683" t="s">
        <v>51</v>
      </c>
      <c r="H683">
        <v>0</v>
      </c>
      <c r="I683">
        <v>2982.6529540311099</v>
      </c>
      <c r="J683" s="80">
        <v>2016</v>
      </c>
      <c r="K683" t="s">
        <v>11</v>
      </c>
      <c r="L683">
        <v>250</v>
      </c>
      <c r="M683">
        <v>30.131484459999999</v>
      </c>
      <c r="N683">
        <v>5</v>
      </c>
      <c r="O683" t="s">
        <v>23</v>
      </c>
      <c r="P683">
        <v>95.5</v>
      </c>
      <c r="Q683" t="s">
        <v>13</v>
      </c>
      <c r="R683" t="s">
        <v>14</v>
      </c>
      <c r="S683" t="s">
        <v>14</v>
      </c>
      <c r="T683" s="79">
        <v>0</v>
      </c>
      <c r="U683" s="79">
        <v>3</v>
      </c>
      <c r="V683" s="79">
        <v>1.5</v>
      </c>
      <c r="W683" s="79">
        <v>3</v>
      </c>
      <c r="X683">
        <v>0.64629065600000002</v>
      </c>
      <c r="Y683" t="s">
        <v>735</v>
      </c>
      <c r="Z683" t="s">
        <v>620</v>
      </c>
      <c r="AA683">
        <v>26</v>
      </c>
      <c r="AB683">
        <v>26.1</v>
      </c>
      <c r="AC683">
        <v>4.46</v>
      </c>
      <c r="AD683" t="s">
        <v>525</v>
      </c>
      <c r="AE683" t="s">
        <v>532</v>
      </c>
      <c r="AF683">
        <v>26.1</v>
      </c>
      <c r="AG683">
        <v>0.21265000000000001</v>
      </c>
      <c r="AH683">
        <v>5.5501650000000007</v>
      </c>
      <c r="AI683">
        <v>20.549835000000002</v>
      </c>
      <c r="AJ683">
        <v>0.21265000000000001</v>
      </c>
      <c r="AK683">
        <v>5.5501650000000007</v>
      </c>
      <c r="AL683">
        <v>20.549835000000002</v>
      </c>
      <c r="AM683">
        <v>175.1148800501947</v>
      </c>
      <c r="AN683">
        <v>648.37385754771105</v>
      </c>
      <c r="AO683">
        <v>0.11317511070300165</v>
      </c>
      <c r="AP683">
        <v>0.41903796572776075</v>
      </c>
      <c r="AQ683">
        <v>0.13341858489683281</v>
      </c>
    </row>
    <row r="684" spans="1:43" x14ac:dyDescent="0.35">
      <c r="A684">
        <v>683</v>
      </c>
      <c r="B684">
        <v>52</v>
      </c>
      <c r="C684" t="s">
        <v>9</v>
      </c>
      <c r="D684" s="13">
        <v>22.354490999999999</v>
      </c>
      <c r="E684" s="6">
        <v>114.252762</v>
      </c>
      <c r="F684">
        <v>0</v>
      </c>
      <c r="G684" t="s">
        <v>51</v>
      </c>
      <c r="H684">
        <v>0</v>
      </c>
      <c r="I684">
        <v>2734.1112612530801</v>
      </c>
      <c r="J684" s="80">
        <v>2016</v>
      </c>
      <c r="K684" t="s">
        <v>11</v>
      </c>
      <c r="L684">
        <v>250</v>
      </c>
      <c r="M684">
        <v>30.131484459999999</v>
      </c>
      <c r="N684">
        <v>5</v>
      </c>
      <c r="O684" t="s">
        <v>23</v>
      </c>
      <c r="P684">
        <v>95.5</v>
      </c>
      <c r="Q684" t="s">
        <v>13</v>
      </c>
      <c r="R684" t="s">
        <v>14</v>
      </c>
      <c r="S684" t="s">
        <v>14</v>
      </c>
      <c r="T684" s="79">
        <v>0</v>
      </c>
      <c r="U684" s="79">
        <v>3</v>
      </c>
      <c r="V684" s="79">
        <v>1.5</v>
      </c>
      <c r="W684" s="79">
        <v>3</v>
      </c>
      <c r="X684">
        <v>0.64629065600000002</v>
      </c>
      <c r="Y684" t="s">
        <v>735</v>
      </c>
      <c r="Z684" t="s">
        <v>620</v>
      </c>
      <c r="AA684">
        <v>39</v>
      </c>
      <c r="AB684">
        <v>44.8</v>
      </c>
      <c r="AC684">
        <v>28.9</v>
      </c>
      <c r="AD684" t="s">
        <v>525</v>
      </c>
      <c r="AE684" t="s">
        <v>532</v>
      </c>
      <c r="AF684">
        <v>44.8</v>
      </c>
      <c r="AG684">
        <v>0.45047999999999999</v>
      </c>
      <c r="AH684">
        <v>20.181503999999997</v>
      </c>
      <c r="AI684">
        <v>24.618496</v>
      </c>
      <c r="AJ684">
        <v>0.45047999999999999</v>
      </c>
      <c r="AK684">
        <v>20.181503999999997</v>
      </c>
      <c r="AL684">
        <v>24.618496</v>
      </c>
      <c r="AM684">
        <v>636.75253838264678</v>
      </c>
      <c r="AN684">
        <v>776.74537136394986</v>
      </c>
      <c r="AO684">
        <v>0.411527215740986</v>
      </c>
      <c r="AP684">
        <v>0.50200327560377078</v>
      </c>
      <c r="AQ684">
        <v>0.13341858489683281</v>
      </c>
    </row>
    <row r="685" spans="1:43" x14ac:dyDescent="0.35">
      <c r="A685">
        <v>684</v>
      </c>
      <c r="B685">
        <v>52</v>
      </c>
      <c r="C685" t="s">
        <v>9</v>
      </c>
      <c r="D685" s="13">
        <v>22.384367000000001</v>
      </c>
      <c r="E685" s="6">
        <v>114.316624</v>
      </c>
      <c r="F685">
        <v>0</v>
      </c>
      <c r="G685" t="s">
        <v>51</v>
      </c>
      <c r="H685">
        <v>0</v>
      </c>
      <c r="I685">
        <v>2659.5329384770498</v>
      </c>
      <c r="J685" s="80">
        <v>2016</v>
      </c>
      <c r="K685" t="s">
        <v>11</v>
      </c>
      <c r="L685">
        <v>250</v>
      </c>
      <c r="M685">
        <v>30.131484459999999</v>
      </c>
      <c r="N685">
        <v>5</v>
      </c>
      <c r="O685" t="s">
        <v>23</v>
      </c>
      <c r="P685">
        <v>95.5</v>
      </c>
      <c r="Q685" t="s">
        <v>13</v>
      </c>
      <c r="R685" t="s">
        <v>14</v>
      </c>
      <c r="S685" t="s">
        <v>14</v>
      </c>
      <c r="T685" s="79">
        <v>0</v>
      </c>
      <c r="U685" s="79">
        <v>3</v>
      </c>
      <c r="V685" s="79">
        <v>1.5</v>
      </c>
      <c r="W685" s="79">
        <v>3</v>
      </c>
      <c r="X685">
        <v>0.64629065600000002</v>
      </c>
      <c r="Y685" t="s">
        <v>735</v>
      </c>
      <c r="Z685" t="s">
        <v>620</v>
      </c>
      <c r="AA685">
        <v>26</v>
      </c>
      <c r="AB685">
        <v>24.2</v>
      </c>
      <c r="AC685">
        <v>23.5</v>
      </c>
      <c r="AD685" t="s">
        <v>525</v>
      </c>
      <c r="AE685" t="s">
        <v>532</v>
      </c>
      <c r="AF685">
        <v>24.2</v>
      </c>
      <c r="AG685">
        <v>0.59887000000000001</v>
      </c>
      <c r="AH685">
        <v>14.492654</v>
      </c>
      <c r="AI685">
        <v>9.7073459999999994</v>
      </c>
      <c r="AJ685">
        <v>0.59887000000000001</v>
      </c>
      <c r="AK685">
        <v>14.492654</v>
      </c>
      <c r="AL685">
        <v>9.7073459999999994</v>
      </c>
      <c r="AM685">
        <v>457.26196731430031</v>
      </c>
      <c r="AN685">
        <v>306.27931428988808</v>
      </c>
      <c r="AO685">
        <v>0.2955241368194097</v>
      </c>
      <c r="AP685">
        <v>0.19794545895164195</v>
      </c>
      <c r="AQ685">
        <v>0.13341858489683281</v>
      </c>
    </row>
    <row r="686" spans="1:43" x14ac:dyDescent="0.35">
      <c r="A686">
        <v>685</v>
      </c>
      <c r="B686">
        <v>52</v>
      </c>
      <c r="C686" t="s">
        <v>9</v>
      </c>
      <c r="D686" s="13">
        <v>22.421745999999999</v>
      </c>
      <c r="E686" s="6">
        <v>114.350607</v>
      </c>
      <c r="F686">
        <v>0</v>
      </c>
      <c r="G686" t="s">
        <v>51</v>
      </c>
      <c r="H686">
        <v>0</v>
      </c>
      <c r="I686">
        <v>2564.4965399344801</v>
      </c>
      <c r="J686" s="80">
        <v>2016</v>
      </c>
      <c r="K686" t="s">
        <v>11</v>
      </c>
      <c r="L686">
        <v>250</v>
      </c>
      <c r="M686">
        <v>30.131484459999999</v>
      </c>
      <c r="N686">
        <v>5</v>
      </c>
      <c r="O686" t="s">
        <v>23</v>
      </c>
      <c r="P686">
        <v>95.5</v>
      </c>
      <c r="Q686" t="s">
        <v>13</v>
      </c>
      <c r="R686" t="s">
        <v>14</v>
      </c>
      <c r="S686" t="s">
        <v>14</v>
      </c>
      <c r="T686" s="79">
        <v>0</v>
      </c>
      <c r="U686" s="79">
        <v>3</v>
      </c>
      <c r="V686" s="79">
        <v>1.5</v>
      </c>
      <c r="W686" s="79">
        <v>3</v>
      </c>
      <c r="X686">
        <v>0.64629065600000002</v>
      </c>
      <c r="Y686" t="s">
        <v>735</v>
      </c>
      <c r="Z686" t="s">
        <v>620</v>
      </c>
      <c r="AA686">
        <v>39</v>
      </c>
      <c r="AB686">
        <v>1.42</v>
      </c>
      <c r="AC686">
        <v>0.72</v>
      </c>
      <c r="AD686" t="s">
        <v>525</v>
      </c>
      <c r="AE686" t="s">
        <v>532</v>
      </c>
      <c r="AF686">
        <v>1.42</v>
      </c>
      <c r="AG686">
        <v>0.45141999999999999</v>
      </c>
      <c r="AH686">
        <v>0.64101639999999993</v>
      </c>
      <c r="AI686">
        <v>0.7789836</v>
      </c>
      <c r="AJ686">
        <v>0.45141999999999999</v>
      </c>
      <c r="AK686">
        <v>0.64101639999999993</v>
      </c>
      <c r="AL686">
        <v>0.7789836</v>
      </c>
      <c r="AM686">
        <v>20.224896015921615</v>
      </c>
      <c r="AN686">
        <v>24.57793951622498</v>
      </c>
      <c r="AO686">
        <v>1.3071161313661766E-2</v>
      </c>
      <c r="AP686">
        <v>1.5884492653069366E-2</v>
      </c>
      <c r="AQ686">
        <v>0.13341858489683281</v>
      </c>
    </row>
    <row r="687" spans="1:43" x14ac:dyDescent="0.35">
      <c r="A687">
        <v>686</v>
      </c>
      <c r="B687">
        <v>52</v>
      </c>
      <c r="C687" t="s">
        <v>9</v>
      </c>
      <c r="D687" s="3">
        <v>22.439406000000002</v>
      </c>
      <c r="E687" s="1">
        <v>113.94734099999999</v>
      </c>
      <c r="F687">
        <v>0</v>
      </c>
      <c r="G687" t="s">
        <v>51</v>
      </c>
      <c r="H687">
        <v>0</v>
      </c>
      <c r="I687">
        <v>2937.3099763947898</v>
      </c>
      <c r="J687" s="80">
        <v>2016</v>
      </c>
      <c r="K687" t="s">
        <v>11</v>
      </c>
      <c r="L687">
        <v>250</v>
      </c>
      <c r="M687">
        <v>30.131484459999999</v>
      </c>
      <c r="N687">
        <v>5</v>
      </c>
      <c r="O687" t="s">
        <v>23</v>
      </c>
      <c r="P687">
        <v>95.5</v>
      </c>
      <c r="Q687" t="s">
        <v>13</v>
      </c>
      <c r="R687" t="s">
        <v>14</v>
      </c>
      <c r="S687" t="s">
        <v>14</v>
      </c>
      <c r="T687" s="79">
        <v>0</v>
      </c>
      <c r="U687" s="79">
        <v>3</v>
      </c>
      <c r="V687" s="79">
        <v>1.5</v>
      </c>
      <c r="W687" s="79">
        <v>3</v>
      </c>
      <c r="X687">
        <v>0.64629065600000002</v>
      </c>
      <c r="Y687" t="s">
        <v>735</v>
      </c>
      <c r="Z687" t="s">
        <v>620</v>
      </c>
      <c r="AA687">
        <v>26</v>
      </c>
      <c r="AB687">
        <v>20.5</v>
      </c>
      <c r="AC687">
        <v>15.4</v>
      </c>
      <c r="AD687" t="s">
        <v>525</v>
      </c>
      <c r="AE687" t="s">
        <v>532</v>
      </c>
      <c r="AF687">
        <v>20.5</v>
      </c>
      <c r="AG687">
        <v>0.97770000000000001</v>
      </c>
      <c r="AH687">
        <v>20.042850000000001</v>
      </c>
      <c r="AI687">
        <v>0.45714999999999861</v>
      </c>
      <c r="AJ687">
        <v>0.97770000000000001</v>
      </c>
      <c r="AK687">
        <v>20.042850000000001</v>
      </c>
      <c r="AL687">
        <v>0.45714999999999861</v>
      </c>
      <c r="AM687">
        <v>632.3778254545665</v>
      </c>
      <c r="AN687">
        <v>14.423673425014616</v>
      </c>
      <c r="AO687">
        <v>0.40869987965288535</v>
      </c>
      <c r="AP687">
        <v>9.3218853597824645E-3</v>
      </c>
      <c r="AQ687">
        <v>0.13341858489683281</v>
      </c>
    </row>
    <row r="688" spans="1:43" x14ac:dyDescent="0.35">
      <c r="A688">
        <v>687</v>
      </c>
      <c r="B688">
        <v>52</v>
      </c>
      <c r="C688" t="s">
        <v>9</v>
      </c>
      <c r="D688" s="4">
        <v>22.473140000000001</v>
      </c>
      <c r="E688" s="5">
        <v>113.986442</v>
      </c>
      <c r="F688">
        <v>0</v>
      </c>
      <c r="G688" t="s">
        <v>51</v>
      </c>
      <c r="H688">
        <v>0</v>
      </c>
      <c r="I688">
        <v>2860.4296817606901</v>
      </c>
      <c r="J688" s="80">
        <v>2016</v>
      </c>
      <c r="K688" t="s">
        <v>11</v>
      </c>
      <c r="L688">
        <v>250</v>
      </c>
      <c r="M688">
        <v>30.131484459999999</v>
      </c>
      <c r="N688">
        <v>5</v>
      </c>
      <c r="O688" t="s">
        <v>23</v>
      </c>
      <c r="P688">
        <v>95.5</v>
      </c>
      <c r="Q688" t="s">
        <v>13</v>
      </c>
      <c r="R688" t="s">
        <v>14</v>
      </c>
      <c r="S688" t="s">
        <v>14</v>
      </c>
      <c r="T688" s="79">
        <v>0</v>
      </c>
      <c r="U688" s="79">
        <v>3</v>
      </c>
      <c r="V688" s="79">
        <v>1.5</v>
      </c>
      <c r="W688" s="79">
        <v>3</v>
      </c>
      <c r="X688">
        <v>0.64629065600000002</v>
      </c>
      <c r="Y688" t="s">
        <v>735</v>
      </c>
      <c r="Z688" t="s">
        <v>620</v>
      </c>
      <c r="AA688">
        <v>39</v>
      </c>
      <c r="AB688">
        <v>1270</v>
      </c>
      <c r="AC688">
        <v>478</v>
      </c>
      <c r="AD688" t="s">
        <v>525</v>
      </c>
      <c r="AE688" t="s">
        <v>532</v>
      </c>
      <c r="AF688">
        <v>1270</v>
      </c>
      <c r="AG688">
        <v>0.99555000000000005</v>
      </c>
      <c r="AH688">
        <v>1264.3485000000001</v>
      </c>
      <c r="AI688">
        <v>5.6514999999999418</v>
      </c>
      <c r="AJ688">
        <v>0.99555000000000005</v>
      </c>
      <c r="AK688">
        <v>1264.3485000000001</v>
      </c>
      <c r="AL688">
        <v>5.6514999999999418</v>
      </c>
      <c r="AM688">
        <v>39891.829507617083</v>
      </c>
      <c r="AN688">
        <v>178.31213028867882</v>
      </c>
      <c r="AO688">
        <v>25.781716661518001</v>
      </c>
      <c r="AP688">
        <v>0.1152414636570277</v>
      </c>
      <c r="AQ688">
        <v>0.13341858489683281</v>
      </c>
    </row>
    <row r="689" spans="1:43" x14ac:dyDescent="0.35">
      <c r="A689">
        <v>688</v>
      </c>
      <c r="B689">
        <v>52</v>
      </c>
      <c r="C689" t="s">
        <v>9</v>
      </c>
      <c r="D689" s="13">
        <v>22.526226999999999</v>
      </c>
      <c r="E689" s="6">
        <v>114.21233100000001</v>
      </c>
      <c r="F689">
        <v>0</v>
      </c>
      <c r="G689" t="s">
        <v>51</v>
      </c>
      <c r="H689">
        <v>0</v>
      </c>
      <c r="I689">
        <v>2415.5100496280502</v>
      </c>
      <c r="J689" s="80">
        <v>2016</v>
      </c>
      <c r="K689" t="s">
        <v>11</v>
      </c>
      <c r="L689">
        <v>250</v>
      </c>
      <c r="M689">
        <v>30.131484459999999</v>
      </c>
      <c r="N689">
        <v>5</v>
      </c>
      <c r="O689" t="s">
        <v>23</v>
      </c>
      <c r="P689">
        <v>95.5</v>
      </c>
      <c r="Q689" t="s">
        <v>13</v>
      </c>
      <c r="R689" t="s">
        <v>14</v>
      </c>
      <c r="S689" t="s">
        <v>14</v>
      </c>
      <c r="T689" s="79">
        <v>0</v>
      </c>
      <c r="U689" s="79">
        <v>3</v>
      </c>
      <c r="V689" s="79">
        <v>1.5</v>
      </c>
      <c r="W689" s="79">
        <v>3</v>
      </c>
      <c r="X689">
        <v>0.64629065600000002</v>
      </c>
      <c r="Y689" t="s">
        <v>735</v>
      </c>
      <c r="Z689" t="s">
        <v>620</v>
      </c>
      <c r="AA689">
        <v>39</v>
      </c>
      <c r="AB689">
        <v>60.4</v>
      </c>
      <c r="AC689">
        <v>5.63</v>
      </c>
      <c r="AD689" t="s">
        <v>525</v>
      </c>
      <c r="AE689" t="s">
        <v>532</v>
      </c>
      <c r="AF689">
        <v>60.4</v>
      </c>
      <c r="AG689">
        <v>0.48318</v>
      </c>
      <c r="AH689">
        <v>29.184072</v>
      </c>
      <c r="AI689">
        <v>31.215927999999998</v>
      </c>
      <c r="AJ689">
        <v>0.48318</v>
      </c>
      <c r="AK689">
        <v>29.184072</v>
      </c>
      <c r="AL689">
        <v>31.215927999999998</v>
      </c>
      <c r="AM689">
        <v>920.79519575656673</v>
      </c>
      <c r="AN689">
        <v>984.90287899107739</v>
      </c>
      <c r="AO689">
        <v>0.59510133110716001</v>
      </c>
      <c r="AP689">
        <v>0.63653352775943206</v>
      </c>
      <c r="AQ689">
        <v>0.13341858489683281</v>
      </c>
    </row>
    <row r="690" spans="1:43" x14ac:dyDescent="0.35">
      <c r="A690">
        <v>689</v>
      </c>
      <c r="B690">
        <v>52</v>
      </c>
      <c r="C690" t="s">
        <v>9</v>
      </c>
      <c r="D690" s="13">
        <v>22.526533000000001</v>
      </c>
      <c r="E690" s="6">
        <v>114.261692</v>
      </c>
      <c r="F690">
        <v>0</v>
      </c>
      <c r="G690" t="s">
        <v>51</v>
      </c>
      <c r="H690">
        <v>0</v>
      </c>
      <c r="I690">
        <v>2369.58818259585</v>
      </c>
      <c r="J690" s="80">
        <v>2016</v>
      </c>
      <c r="K690" t="s">
        <v>11</v>
      </c>
      <c r="L690">
        <v>250</v>
      </c>
      <c r="M690">
        <v>30.131484459999999</v>
      </c>
      <c r="N690">
        <v>5</v>
      </c>
      <c r="O690" t="s">
        <v>23</v>
      </c>
      <c r="P690">
        <v>95.5</v>
      </c>
      <c r="Q690" t="s">
        <v>13</v>
      </c>
      <c r="R690" t="s">
        <v>14</v>
      </c>
      <c r="S690" t="s">
        <v>14</v>
      </c>
      <c r="T690" s="79">
        <v>0</v>
      </c>
      <c r="U690" s="79">
        <v>3</v>
      </c>
      <c r="V690" s="79">
        <v>1.5</v>
      </c>
      <c r="W690" s="79">
        <v>3</v>
      </c>
      <c r="X690">
        <v>0.64629065600000002</v>
      </c>
      <c r="Y690" t="s">
        <v>735</v>
      </c>
      <c r="Z690" t="s">
        <v>620</v>
      </c>
      <c r="AA690">
        <v>39</v>
      </c>
      <c r="AB690">
        <v>49.6</v>
      </c>
      <c r="AC690">
        <v>51.1</v>
      </c>
      <c r="AD690" t="s">
        <v>525</v>
      </c>
      <c r="AE690" t="s">
        <v>532</v>
      </c>
      <c r="AF690">
        <v>49.6</v>
      </c>
      <c r="AG690">
        <v>0.80369000000000002</v>
      </c>
      <c r="AH690">
        <v>39.863024000000003</v>
      </c>
      <c r="AI690">
        <v>9.7369759999999985</v>
      </c>
      <c r="AJ690">
        <v>0.80369000000000002</v>
      </c>
      <c r="AK690">
        <v>39.863024000000003</v>
      </c>
      <c r="AL690">
        <v>9.7369759999999985</v>
      </c>
      <c r="AM690">
        <v>1257.7299352718398</v>
      </c>
      <c r="AN690">
        <v>307.2141790904638</v>
      </c>
      <c r="AO690">
        <v>0.81285910493767499</v>
      </c>
      <c r="AP690">
        <v>0.19854965333687732</v>
      </c>
      <c r="AQ690">
        <v>0.13341858489683281</v>
      </c>
    </row>
    <row r="691" spans="1:43" x14ac:dyDescent="0.35">
      <c r="A691">
        <v>690</v>
      </c>
      <c r="B691">
        <v>52</v>
      </c>
      <c r="C691" t="s">
        <v>9</v>
      </c>
      <c r="D691" s="13">
        <v>22.221118000000001</v>
      </c>
      <c r="E691" s="6">
        <v>113.918824</v>
      </c>
      <c r="F691">
        <v>0</v>
      </c>
      <c r="G691" t="s">
        <v>10</v>
      </c>
      <c r="H691">
        <v>0</v>
      </c>
      <c r="I691">
        <v>3060.82064267537</v>
      </c>
      <c r="J691" s="80">
        <v>2016</v>
      </c>
      <c r="K691" t="s">
        <v>11</v>
      </c>
      <c r="L691">
        <v>250</v>
      </c>
      <c r="M691">
        <v>30.131484459999999</v>
      </c>
      <c r="N691">
        <v>5</v>
      </c>
      <c r="O691" t="s">
        <v>23</v>
      </c>
      <c r="P691">
        <v>95.5</v>
      </c>
      <c r="Q691" t="s">
        <v>13</v>
      </c>
      <c r="R691" t="s">
        <v>14</v>
      </c>
      <c r="S691" t="s">
        <v>14</v>
      </c>
      <c r="T691" s="79">
        <v>0</v>
      </c>
      <c r="U691" s="79">
        <v>3</v>
      </c>
      <c r="V691" s="79">
        <v>1.5</v>
      </c>
      <c r="W691" s="79">
        <v>3</v>
      </c>
      <c r="X691">
        <v>0.64629065600000002</v>
      </c>
      <c r="Y691" t="s">
        <v>735</v>
      </c>
      <c r="Z691" t="s">
        <v>620</v>
      </c>
      <c r="AA691">
        <v>26</v>
      </c>
      <c r="AB691">
        <v>4.2699999999999996</v>
      </c>
      <c r="AC691">
        <v>3.12</v>
      </c>
      <c r="AD691" t="s">
        <v>525</v>
      </c>
      <c r="AE691" t="s">
        <v>532</v>
      </c>
      <c r="AF691">
        <v>4.2699999999999996</v>
      </c>
      <c r="AG691">
        <v>0.63210999999999995</v>
      </c>
      <c r="AH691">
        <v>2.6991096999999997</v>
      </c>
      <c r="AI691">
        <v>1.5708902999999999</v>
      </c>
      <c r="AJ691">
        <v>0.63210999999999995</v>
      </c>
      <c r="AK691">
        <v>2.6991096999999997</v>
      </c>
      <c r="AL691">
        <v>1.5708902999999999</v>
      </c>
      <c r="AM691">
        <v>85.160399980508117</v>
      </c>
      <c r="AN691">
        <v>49.563619542214383</v>
      </c>
      <c r="AO691">
        <v>5.5038370768624979E-2</v>
      </c>
      <c r="AP691">
        <v>3.2032504187672152E-2</v>
      </c>
      <c r="AQ691">
        <v>0.13341858489683281</v>
      </c>
    </row>
    <row r="692" spans="1:43" x14ac:dyDescent="0.35">
      <c r="A692">
        <v>691</v>
      </c>
      <c r="B692">
        <v>52</v>
      </c>
      <c r="C692" t="s">
        <v>9</v>
      </c>
      <c r="D692" s="13">
        <v>22.229848</v>
      </c>
      <c r="E692" s="6">
        <v>114.23554799999999</v>
      </c>
      <c r="F692">
        <v>0</v>
      </c>
      <c r="G692" t="s">
        <v>10</v>
      </c>
      <c r="H692">
        <v>0</v>
      </c>
      <c r="I692">
        <v>3071.50117285121</v>
      </c>
      <c r="J692" s="80">
        <v>2016</v>
      </c>
      <c r="K692" t="s">
        <v>11</v>
      </c>
      <c r="L692">
        <v>250</v>
      </c>
      <c r="M692">
        <v>30.131484459999999</v>
      </c>
      <c r="N692">
        <v>5</v>
      </c>
      <c r="O692" t="s">
        <v>23</v>
      </c>
      <c r="P692">
        <v>95.5</v>
      </c>
      <c r="Q692" t="s">
        <v>13</v>
      </c>
      <c r="R692" t="s">
        <v>14</v>
      </c>
      <c r="S692" t="s">
        <v>14</v>
      </c>
      <c r="T692" s="79">
        <v>0</v>
      </c>
      <c r="U692" s="79">
        <v>3</v>
      </c>
      <c r="V692" s="79">
        <v>1.5</v>
      </c>
      <c r="W692" s="79">
        <v>3</v>
      </c>
      <c r="X692">
        <v>0.64629065600000002</v>
      </c>
      <c r="Y692" t="s">
        <v>735</v>
      </c>
      <c r="Z692" t="s">
        <v>620</v>
      </c>
      <c r="AA692">
        <v>39</v>
      </c>
      <c r="AB692">
        <v>33.299999999999997</v>
      </c>
      <c r="AC692">
        <v>6.22</v>
      </c>
      <c r="AD692" t="s">
        <v>525</v>
      </c>
      <c r="AE692" t="s">
        <v>532</v>
      </c>
      <c r="AF692">
        <v>33.299999999999997</v>
      </c>
      <c r="AG692">
        <v>0.56386000000000003</v>
      </c>
      <c r="AH692">
        <v>18.776537999999999</v>
      </c>
      <c r="AI692">
        <v>14.523461999999999</v>
      </c>
      <c r="AJ692">
        <v>0.56386000000000003</v>
      </c>
      <c r="AK692">
        <v>18.776537999999999</v>
      </c>
      <c r="AL692">
        <v>14.523461999999999</v>
      </c>
      <c r="AM692">
        <v>592.42404498387373</v>
      </c>
      <c r="AN692">
        <v>458.23399953759213</v>
      </c>
      <c r="AO692">
        <v>0.38287812466280124</v>
      </c>
      <c r="AP692">
        <v>0.29615235216265412</v>
      </c>
      <c r="AQ692">
        <v>0.13341858489683281</v>
      </c>
    </row>
    <row r="693" spans="1:43" x14ac:dyDescent="0.35">
      <c r="A693">
        <v>692</v>
      </c>
      <c r="B693">
        <v>52</v>
      </c>
      <c r="C693" t="s">
        <v>9</v>
      </c>
      <c r="D693" s="13">
        <v>22.23415</v>
      </c>
      <c r="E693" s="6">
        <v>113.84755199999999</v>
      </c>
      <c r="F693">
        <v>0</v>
      </c>
      <c r="G693" t="s">
        <v>10</v>
      </c>
      <c r="H693">
        <v>0</v>
      </c>
      <c r="I693">
        <v>2996.4324197137398</v>
      </c>
      <c r="J693" s="80">
        <v>2016</v>
      </c>
      <c r="K693" t="s">
        <v>11</v>
      </c>
      <c r="L693">
        <v>250</v>
      </c>
      <c r="M693">
        <v>30.131484459999999</v>
      </c>
      <c r="N693">
        <v>5</v>
      </c>
      <c r="O693" t="s">
        <v>23</v>
      </c>
      <c r="P693">
        <v>95.5</v>
      </c>
      <c r="Q693" t="s">
        <v>13</v>
      </c>
      <c r="R693" t="s">
        <v>14</v>
      </c>
      <c r="S693" t="s">
        <v>14</v>
      </c>
      <c r="T693" s="79">
        <v>0</v>
      </c>
      <c r="U693" s="79">
        <v>3</v>
      </c>
      <c r="V693" s="79">
        <v>1.5</v>
      </c>
      <c r="W693" s="79">
        <v>3</v>
      </c>
      <c r="X693">
        <v>0.64629065600000002</v>
      </c>
      <c r="Y693" t="s">
        <v>735</v>
      </c>
      <c r="Z693" t="s">
        <v>620</v>
      </c>
      <c r="AA693">
        <v>26</v>
      </c>
      <c r="AB693">
        <v>2.88</v>
      </c>
      <c r="AC693">
        <v>0.54</v>
      </c>
      <c r="AD693" t="s">
        <v>525</v>
      </c>
      <c r="AE693" t="s">
        <v>532</v>
      </c>
      <c r="AF693">
        <v>2.88</v>
      </c>
      <c r="AG693">
        <v>0.56133999999999995</v>
      </c>
      <c r="AH693">
        <v>1.6166591999999997</v>
      </c>
      <c r="AI693">
        <v>1.2633408000000002</v>
      </c>
      <c r="AJ693">
        <v>0.56133999999999995</v>
      </c>
      <c r="AK693">
        <v>1.6166591999999997</v>
      </c>
      <c r="AL693">
        <v>1.2633408000000002</v>
      </c>
      <c r="AM693">
        <v>51.007687499388496</v>
      </c>
      <c r="AN693">
        <v>39.860035270035574</v>
      </c>
      <c r="AO693">
        <v>3.2965791815022794E-2</v>
      </c>
      <c r="AP693">
        <v>2.5761168342854426E-2</v>
      </c>
      <c r="AQ693">
        <v>0.13341858489683281</v>
      </c>
    </row>
    <row r="694" spans="1:43" x14ac:dyDescent="0.35">
      <c r="A694">
        <v>693</v>
      </c>
      <c r="B694">
        <v>52</v>
      </c>
      <c r="C694" t="s">
        <v>9</v>
      </c>
      <c r="D694" s="13">
        <v>22.290752000000001</v>
      </c>
      <c r="E694" s="6">
        <v>113.902722</v>
      </c>
      <c r="F694">
        <v>0</v>
      </c>
      <c r="G694" t="s">
        <v>10</v>
      </c>
      <c r="H694">
        <v>0</v>
      </c>
      <c r="I694">
        <v>2978.8035810997098</v>
      </c>
      <c r="J694" s="80">
        <v>2016</v>
      </c>
      <c r="K694" t="s">
        <v>11</v>
      </c>
      <c r="L694">
        <v>250</v>
      </c>
      <c r="M694">
        <v>30.131484459999999</v>
      </c>
      <c r="N694">
        <v>5</v>
      </c>
      <c r="O694" t="s">
        <v>23</v>
      </c>
      <c r="P694">
        <v>95.5</v>
      </c>
      <c r="Q694" t="s">
        <v>13</v>
      </c>
      <c r="R694" t="s">
        <v>14</v>
      </c>
      <c r="S694" t="s">
        <v>14</v>
      </c>
      <c r="T694" s="79">
        <v>0</v>
      </c>
      <c r="U694" s="79">
        <v>3</v>
      </c>
      <c r="V694" s="79">
        <v>1.5</v>
      </c>
      <c r="W694" s="79">
        <v>3</v>
      </c>
      <c r="X694">
        <v>0.64629065600000002</v>
      </c>
      <c r="Y694" t="s">
        <v>735</v>
      </c>
      <c r="Z694" t="s">
        <v>620</v>
      </c>
      <c r="AA694">
        <v>26</v>
      </c>
      <c r="AB694">
        <v>4.16</v>
      </c>
      <c r="AC694">
        <v>3.13</v>
      </c>
      <c r="AD694" t="s">
        <v>525</v>
      </c>
      <c r="AE694" t="s">
        <v>532</v>
      </c>
      <c r="AF694">
        <v>4.16</v>
      </c>
      <c r="AG694">
        <v>0.45833000000000002</v>
      </c>
      <c r="AH694">
        <v>1.9066528</v>
      </c>
      <c r="AI694">
        <v>2.2533472000000003</v>
      </c>
      <c r="AJ694">
        <v>0.45833000000000002</v>
      </c>
      <c r="AK694">
        <v>1.9066528</v>
      </c>
      <c r="AL694">
        <v>2.2533472000000003</v>
      </c>
      <c r="AM694">
        <v>60.157360433314643</v>
      </c>
      <c r="AN694">
        <v>71.096016900297926</v>
      </c>
      <c r="AO694">
        <v>3.8879139937675368E-2</v>
      </c>
      <c r="AP694">
        <v>4.594869140148064E-2</v>
      </c>
      <c r="AQ694">
        <v>0.13341858489683281</v>
      </c>
    </row>
    <row r="695" spans="1:43" x14ac:dyDescent="0.35">
      <c r="A695">
        <v>694</v>
      </c>
      <c r="B695">
        <v>52</v>
      </c>
      <c r="C695" t="s">
        <v>9</v>
      </c>
      <c r="D695" s="13">
        <v>22.331461000000001</v>
      </c>
      <c r="E695" s="6">
        <v>114.023369</v>
      </c>
      <c r="F695">
        <v>0</v>
      </c>
      <c r="G695" t="s">
        <v>10</v>
      </c>
      <c r="H695">
        <v>0</v>
      </c>
      <c r="I695">
        <v>2896.9661183205699</v>
      </c>
      <c r="J695" s="80">
        <v>2016</v>
      </c>
      <c r="K695" t="s">
        <v>11</v>
      </c>
      <c r="L695">
        <v>250</v>
      </c>
      <c r="M695">
        <v>30.131484459999999</v>
      </c>
      <c r="N695">
        <v>5</v>
      </c>
      <c r="O695" t="s">
        <v>23</v>
      </c>
      <c r="P695">
        <v>95.5</v>
      </c>
      <c r="Q695" t="s">
        <v>13</v>
      </c>
      <c r="R695" t="s">
        <v>14</v>
      </c>
      <c r="S695" t="s">
        <v>14</v>
      </c>
      <c r="T695" s="79">
        <v>0</v>
      </c>
      <c r="U695" s="79">
        <v>3</v>
      </c>
      <c r="V695" s="79">
        <v>1.5</v>
      </c>
      <c r="W695" s="79">
        <v>3</v>
      </c>
      <c r="X695">
        <v>0.64629065600000002</v>
      </c>
      <c r="Y695" t="s">
        <v>735</v>
      </c>
      <c r="Z695" t="s">
        <v>620</v>
      </c>
      <c r="AA695">
        <v>39</v>
      </c>
      <c r="AB695">
        <v>47.2</v>
      </c>
      <c r="AC695">
        <v>29.9</v>
      </c>
      <c r="AD695" t="s">
        <v>525</v>
      </c>
      <c r="AE695" t="s">
        <v>532</v>
      </c>
      <c r="AF695">
        <v>47.2</v>
      </c>
      <c r="AG695">
        <v>0.24476000000000001</v>
      </c>
      <c r="AH695">
        <v>11.552672000000001</v>
      </c>
      <c r="AI695">
        <v>35.647328000000002</v>
      </c>
      <c r="AJ695">
        <v>0.24476000000000001</v>
      </c>
      <c r="AK695">
        <v>11.552672000000001</v>
      </c>
      <c r="AL695">
        <v>35.647328000000002</v>
      </c>
      <c r="AM695">
        <v>364.50173491044728</v>
      </c>
      <c r="AN695">
        <v>1124.7192771440032</v>
      </c>
      <c r="AO695">
        <v>0.23557406536841108</v>
      </c>
      <c r="AP695">
        <v>0.72689555944124362</v>
      </c>
      <c r="AQ695">
        <v>0.13341858489683281</v>
      </c>
    </row>
    <row r="696" spans="1:43" x14ac:dyDescent="0.35">
      <c r="A696">
        <v>695</v>
      </c>
      <c r="B696">
        <v>52</v>
      </c>
      <c r="C696" t="s">
        <v>9</v>
      </c>
      <c r="D696" s="13">
        <v>22.342455000000001</v>
      </c>
      <c r="E696" s="6">
        <v>114.06104499999999</v>
      </c>
      <c r="F696">
        <v>0</v>
      </c>
      <c r="G696" t="s">
        <v>10</v>
      </c>
      <c r="H696">
        <v>0</v>
      </c>
      <c r="I696">
        <v>2830.7837066669799</v>
      </c>
      <c r="J696" s="80">
        <v>2016</v>
      </c>
      <c r="K696" t="s">
        <v>11</v>
      </c>
      <c r="L696">
        <v>250</v>
      </c>
      <c r="M696">
        <v>30.131484459999999</v>
      </c>
      <c r="N696">
        <v>5</v>
      </c>
      <c r="O696" t="s">
        <v>23</v>
      </c>
      <c r="P696">
        <v>95.5</v>
      </c>
      <c r="Q696" t="s">
        <v>13</v>
      </c>
      <c r="R696" t="s">
        <v>14</v>
      </c>
      <c r="S696" t="s">
        <v>14</v>
      </c>
      <c r="T696" s="79">
        <v>0</v>
      </c>
      <c r="U696" s="79">
        <v>3</v>
      </c>
      <c r="V696" s="79">
        <v>1.5</v>
      </c>
      <c r="W696" s="79">
        <v>3</v>
      </c>
      <c r="X696">
        <v>0.64629065600000002</v>
      </c>
      <c r="Y696" t="s">
        <v>735</v>
      </c>
      <c r="Z696" t="s">
        <v>620</v>
      </c>
      <c r="AA696">
        <v>26</v>
      </c>
      <c r="AB696">
        <v>9.43</v>
      </c>
      <c r="AC696">
        <v>13</v>
      </c>
      <c r="AD696" t="s">
        <v>525</v>
      </c>
      <c r="AE696" t="s">
        <v>532</v>
      </c>
      <c r="AF696">
        <v>9.43</v>
      </c>
      <c r="AG696">
        <v>0.50568999999999997</v>
      </c>
      <c r="AH696">
        <v>4.7686566999999993</v>
      </c>
      <c r="AI696">
        <v>4.6613433000000004</v>
      </c>
      <c r="AJ696">
        <v>0.50568999999999997</v>
      </c>
      <c r="AK696">
        <v>4.7686566999999993</v>
      </c>
      <c r="AL696">
        <v>4.6613433000000004</v>
      </c>
      <c r="AM696">
        <v>150.45728298547104</v>
      </c>
      <c r="AN696">
        <v>147.07140649913629</v>
      </c>
      <c r="AO696">
        <v>9.7239136120657724E-2</v>
      </c>
      <c r="AP696">
        <v>9.505087578516945E-2</v>
      </c>
      <c r="AQ696">
        <v>0.13341858489683281</v>
      </c>
    </row>
    <row r="697" spans="1:43" x14ac:dyDescent="0.35">
      <c r="A697">
        <v>696</v>
      </c>
      <c r="B697">
        <v>52</v>
      </c>
      <c r="C697" t="s">
        <v>9</v>
      </c>
      <c r="D697" s="13">
        <v>22.365379000000001</v>
      </c>
      <c r="E697" s="6">
        <v>114.29722599999999</v>
      </c>
      <c r="F697">
        <v>0</v>
      </c>
      <c r="G697" t="s">
        <v>10</v>
      </c>
      <c r="H697">
        <v>0</v>
      </c>
      <c r="I697">
        <v>2703.3665833627401</v>
      </c>
      <c r="J697" s="80">
        <v>2016</v>
      </c>
      <c r="K697" t="s">
        <v>11</v>
      </c>
      <c r="L697">
        <v>250</v>
      </c>
      <c r="M697">
        <v>30.131484459999999</v>
      </c>
      <c r="N697">
        <v>5</v>
      </c>
      <c r="O697" t="s">
        <v>23</v>
      </c>
      <c r="P697">
        <v>95.5</v>
      </c>
      <c r="Q697" t="s">
        <v>13</v>
      </c>
      <c r="R697" t="s">
        <v>14</v>
      </c>
      <c r="S697" t="s">
        <v>14</v>
      </c>
      <c r="T697" s="79">
        <v>0</v>
      </c>
      <c r="U697" s="79">
        <v>3</v>
      </c>
      <c r="V697" s="79">
        <v>1.5</v>
      </c>
      <c r="W697" s="79">
        <v>3</v>
      </c>
      <c r="X697">
        <v>0.64629065600000002</v>
      </c>
      <c r="Y697" t="s">
        <v>735</v>
      </c>
      <c r="Z697" t="s">
        <v>620</v>
      </c>
      <c r="AA697">
        <v>26</v>
      </c>
      <c r="AB697">
        <v>16</v>
      </c>
      <c r="AC697">
        <v>7.33</v>
      </c>
      <c r="AD697" t="s">
        <v>525</v>
      </c>
      <c r="AE697" t="s">
        <v>532</v>
      </c>
      <c r="AF697">
        <v>16</v>
      </c>
      <c r="AG697">
        <v>0.39751999999999998</v>
      </c>
      <c r="AH697">
        <v>6.3603199999999998</v>
      </c>
      <c r="AI697">
        <v>9.6396800000000002</v>
      </c>
      <c r="AJ697">
        <v>0.39751999999999998</v>
      </c>
      <c r="AK697">
        <v>6.3603199999999998</v>
      </c>
      <c r="AL697">
        <v>9.6396800000000002</v>
      </c>
      <c r="AM697">
        <v>200.67631752945258</v>
      </c>
      <c r="AN697">
        <v>304.14436452290346</v>
      </c>
      <c r="AO697">
        <v>0.12969522889977422</v>
      </c>
      <c r="AP697">
        <v>0.19656566086621041</v>
      </c>
      <c r="AQ697">
        <v>0.13341858489683281</v>
      </c>
    </row>
    <row r="698" spans="1:43" x14ac:dyDescent="0.35">
      <c r="A698">
        <v>697</v>
      </c>
      <c r="B698">
        <v>52</v>
      </c>
      <c r="C698" t="s">
        <v>9</v>
      </c>
      <c r="D698" s="13">
        <v>22.387297</v>
      </c>
      <c r="E698" s="6">
        <v>114.314564</v>
      </c>
      <c r="F698">
        <v>0</v>
      </c>
      <c r="G698" t="s">
        <v>10</v>
      </c>
      <c r="H698">
        <v>0</v>
      </c>
      <c r="I698">
        <v>2652.42933246235</v>
      </c>
      <c r="J698" s="80">
        <v>2016</v>
      </c>
      <c r="K698" t="s">
        <v>11</v>
      </c>
      <c r="L698">
        <v>250</v>
      </c>
      <c r="M698">
        <v>30.131484459999999</v>
      </c>
      <c r="N698">
        <v>5</v>
      </c>
      <c r="O698" t="s">
        <v>23</v>
      </c>
      <c r="P698">
        <v>95.5</v>
      </c>
      <c r="Q698" t="s">
        <v>13</v>
      </c>
      <c r="R698" t="s">
        <v>14</v>
      </c>
      <c r="S698" t="s">
        <v>14</v>
      </c>
      <c r="T698" s="79">
        <v>0</v>
      </c>
      <c r="U698" s="79">
        <v>3</v>
      </c>
      <c r="V698" s="79">
        <v>1.5</v>
      </c>
      <c r="W698" s="79">
        <v>3</v>
      </c>
      <c r="X698">
        <v>0.64629065600000002</v>
      </c>
      <c r="Y698" t="s">
        <v>735</v>
      </c>
      <c r="Z698" t="s">
        <v>620</v>
      </c>
      <c r="AA698">
        <v>26</v>
      </c>
      <c r="AB698">
        <v>7.06</v>
      </c>
      <c r="AC698">
        <v>2.42</v>
      </c>
      <c r="AD698" t="s">
        <v>525</v>
      </c>
      <c r="AE698" t="s">
        <v>532</v>
      </c>
      <c r="AF698">
        <v>7.06</v>
      </c>
      <c r="AG698">
        <v>0.61029999999999995</v>
      </c>
      <c r="AH698">
        <v>4.3087179999999998</v>
      </c>
      <c r="AI698">
        <v>2.7512819999999998</v>
      </c>
      <c r="AJ698">
        <v>0.61029999999999995</v>
      </c>
      <c r="AK698">
        <v>4.3087179999999998</v>
      </c>
      <c r="AL698">
        <v>2.7512819999999998</v>
      </c>
      <c r="AM698">
        <v>135.94562247070397</v>
      </c>
      <c r="AN698">
        <v>86.80650348489813</v>
      </c>
      <c r="AO698">
        <v>8.7860385526919604E-2</v>
      </c>
      <c r="AP698">
        <v>5.6102232082321096E-2</v>
      </c>
      <c r="AQ698">
        <v>0.13341858489683281</v>
      </c>
    </row>
    <row r="699" spans="1:43" x14ac:dyDescent="0.35">
      <c r="A699">
        <v>698</v>
      </c>
      <c r="B699">
        <v>52</v>
      </c>
      <c r="C699" t="s">
        <v>9</v>
      </c>
      <c r="D699" s="13">
        <v>22.439674</v>
      </c>
      <c r="E699" s="6">
        <v>114.33289000000001</v>
      </c>
      <c r="F699">
        <v>0</v>
      </c>
      <c r="G699" t="s">
        <v>10</v>
      </c>
      <c r="H699">
        <v>0</v>
      </c>
      <c r="I699">
        <v>2532.9124495218298</v>
      </c>
      <c r="J699" s="80">
        <v>2016</v>
      </c>
      <c r="K699" t="s">
        <v>11</v>
      </c>
      <c r="L699">
        <v>250</v>
      </c>
      <c r="M699">
        <v>30.131484459999999</v>
      </c>
      <c r="N699">
        <v>5</v>
      </c>
      <c r="O699" t="s">
        <v>23</v>
      </c>
      <c r="P699">
        <v>95.5</v>
      </c>
      <c r="Q699" t="s">
        <v>13</v>
      </c>
      <c r="R699" t="s">
        <v>14</v>
      </c>
      <c r="S699" t="s">
        <v>14</v>
      </c>
      <c r="T699" s="79">
        <v>0</v>
      </c>
      <c r="U699" s="79">
        <v>3</v>
      </c>
      <c r="V699" s="79">
        <v>1.5</v>
      </c>
      <c r="W699" s="79">
        <v>3</v>
      </c>
      <c r="X699">
        <v>0.64629065600000002</v>
      </c>
      <c r="Y699" t="s">
        <v>735</v>
      </c>
      <c r="Z699" t="s">
        <v>620</v>
      </c>
      <c r="AA699">
        <v>39</v>
      </c>
      <c r="AB699">
        <v>4.55</v>
      </c>
      <c r="AC699">
        <v>1.35</v>
      </c>
      <c r="AD699" t="s">
        <v>525</v>
      </c>
      <c r="AE699" t="s">
        <v>532</v>
      </c>
      <c r="AF699">
        <v>4.55</v>
      </c>
      <c r="AG699">
        <v>0.59518000000000004</v>
      </c>
      <c r="AH699">
        <v>2.7080690000000001</v>
      </c>
      <c r="AI699">
        <v>1.8419309999999998</v>
      </c>
      <c r="AJ699">
        <v>0.59518000000000004</v>
      </c>
      <c r="AK699">
        <v>2.7080690000000001</v>
      </c>
      <c r="AL699">
        <v>1.8419309999999998</v>
      </c>
      <c r="AM699">
        <v>85.443077476552602</v>
      </c>
      <c r="AN699">
        <v>58.115303982086132</v>
      </c>
      <c r="AO699">
        <v>5.5221062592980014E-2</v>
      </c>
      <c r="AP699">
        <v>3.7559377934221864E-2</v>
      </c>
      <c r="AQ699">
        <v>0.13341858489683281</v>
      </c>
    </row>
    <row r="700" spans="1:43" x14ac:dyDescent="0.35">
      <c r="A700">
        <v>699</v>
      </c>
      <c r="B700">
        <v>52</v>
      </c>
      <c r="C700" t="s">
        <v>9</v>
      </c>
      <c r="D700" s="13">
        <v>22.454592000000002</v>
      </c>
      <c r="E700" s="6">
        <v>114.301225</v>
      </c>
      <c r="F700">
        <v>0</v>
      </c>
      <c r="G700" t="s">
        <v>10</v>
      </c>
      <c r="H700">
        <v>0</v>
      </c>
      <c r="I700">
        <v>2502.5812745035901</v>
      </c>
      <c r="J700" s="80">
        <v>2016</v>
      </c>
      <c r="K700" t="s">
        <v>11</v>
      </c>
      <c r="L700">
        <v>250</v>
      </c>
      <c r="M700">
        <v>30.131484459999999</v>
      </c>
      <c r="N700">
        <v>5</v>
      </c>
      <c r="O700" t="s">
        <v>23</v>
      </c>
      <c r="P700">
        <v>95.5</v>
      </c>
      <c r="Q700" t="s">
        <v>13</v>
      </c>
      <c r="R700" t="s">
        <v>14</v>
      </c>
      <c r="S700" t="s">
        <v>14</v>
      </c>
      <c r="T700" s="79">
        <v>0</v>
      </c>
      <c r="U700" s="79">
        <v>3</v>
      </c>
      <c r="V700" s="79">
        <v>1.5</v>
      </c>
      <c r="W700" s="79">
        <v>3</v>
      </c>
      <c r="X700">
        <v>0.64629065600000002</v>
      </c>
      <c r="Y700" t="s">
        <v>735</v>
      </c>
      <c r="Z700" t="s">
        <v>620</v>
      </c>
      <c r="AA700">
        <v>39</v>
      </c>
      <c r="AB700">
        <v>5.19</v>
      </c>
      <c r="AC700">
        <v>1.87</v>
      </c>
      <c r="AD700" t="s">
        <v>525</v>
      </c>
      <c r="AE700" t="s">
        <v>532</v>
      </c>
      <c r="AF700">
        <v>5.19</v>
      </c>
      <c r="AG700">
        <v>0.77517000000000003</v>
      </c>
      <c r="AH700">
        <v>4.0231323000000003</v>
      </c>
      <c r="AI700">
        <v>1.1668677000000001</v>
      </c>
      <c r="AJ700">
        <v>0.77517000000000003</v>
      </c>
      <c r="AK700">
        <v>4.0231323000000003</v>
      </c>
      <c r="AL700">
        <v>1.1668677000000001</v>
      </c>
      <c r="AM700">
        <v>126.935024479554</v>
      </c>
      <c r="AN700">
        <v>36.816184261178996</v>
      </c>
      <c r="AO700">
        <v>8.2036920240267028E-2</v>
      </c>
      <c r="AP700">
        <v>2.3793955877574251E-2</v>
      </c>
      <c r="AQ700">
        <v>0.13341858489683281</v>
      </c>
    </row>
    <row r="701" spans="1:43" x14ac:dyDescent="0.35">
      <c r="A701">
        <v>700</v>
      </c>
      <c r="B701">
        <v>53</v>
      </c>
      <c r="C701" t="s">
        <v>44</v>
      </c>
      <c r="D701" s="3">
        <v>-37.763312999999997</v>
      </c>
      <c r="E701" s="1">
        <v>38.489111999999999</v>
      </c>
      <c r="F701">
        <v>693.55</v>
      </c>
      <c r="G701" t="s">
        <v>611</v>
      </c>
      <c r="H701">
        <v>900</v>
      </c>
      <c r="I701">
        <v>0</v>
      </c>
      <c r="J701" s="81">
        <v>2012</v>
      </c>
      <c r="K701" t="s">
        <v>30</v>
      </c>
      <c r="L701">
        <v>32</v>
      </c>
      <c r="M701">
        <v>3.4233292909999999</v>
      </c>
      <c r="O701" t="s">
        <v>53</v>
      </c>
      <c r="P701">
        <v>89</v>
      </c>
      <c r="Q701" t="s">
        <v>13</v>
      </c>
      <c r="R701" t="s">
        <v>14</v>
      </c>
      <c r="S701" t="s">
        <v>14</v>
      </c>
      <c r="T701" s="79">
        <v>2</v>
      </c>
      <c r="U701" s="79">
        <v>5</v>
      </c>
      <c r="V701" s="79">
        <v>3.5</v>
      </c>
      <c r="W701" s="79">
        <v>3</v>
      </c>
      <c r="X701">
        <v>1.5215942769999999</v>
      </c>
      <c r="Y701" t="s">
        <v>1111</v>
      </c>
      <c r="Z701" t="s">
        <v>622</v>
      </c>
      <c r="AA701">
        <v>1</v>
      </c>
      <c r="AB701">
        <v>1.4</v>
      </c>
      <c r="AE701" t="s">
        <v>528</v>
      </c>
      <c r="AF701">
        <v>18.401751651698671</v>
      </c>
      <c r="AG701" t="s">
        <v>671</v>
      </c>
      <c r="AH701" t="s">
        <v>1129</v>
      </c>
      <c r="AI701" t="s">
        <v>1130</v>
      </c>
      <c r="AJ701">
        <v>0.59524549999999998</v>
      </c>
      <c r="AK701">
        <v>10.953559862791201</v>
      </c>
      <c r="AL701">
        <v>7.4481917889074705</v>
      </c>
      <c r="AM701">
        <v>42.132182380915793</v>
      </c>
      <c r="AN701">
        <v>28.649003501070375</v>
      </c>
      <c r="AO701">
        <v>6.4108087588321705E-2</v>
      </c>
      <c r="AP701">
        <v>4.3592159768981648E-2</v>
      </c>
      <c r="AQ701">
        <v>5.4151230534896996E-2</v>
      </c>
    </row>
    <row r="702" spans="1:43" x14ac:dyDescent="0.35">
      <c r="A702">
        <v>701</v>
      </c>
      <c r="B702">
        <v>53</v>
      </c>
      <c r="C702" t="s">
        <v>44</v>
      </c>
      <c r="D702" s="3">
        <v>-32.242572000000003</v>
      </c>
      <c r="E702" s="1">
        <v>55.995015000000002</v>
      </c>
      <c r="F702">
        <v>694.46</v>
      </c>
      <c r="G702" t="s">
        <v>611</v>
      </c>
      <c r="H702">
        <v>900</v>
      </c>
      <c r="I702">
        <v>0</v>
      </c>
      <c r="J702" s="81">
        <v>2012</v>
      </c>
      <c r="K702" t="s">
        <v>30</v>
      </c>
      <c r="L702">
        <v>32</v>
      </c>
      <c r="M702">
        <v>3.4233292909999999</v>
      </c>
      <c r="O702" t="s">
        <v>53</v>
      </c>
      <c r="P702">
        <v>89</v>
      </c>
      <c r="Q702" t="s">
        <v>13</v>
      </c>
      <c r="R702" t="s">
        <v>14</v>
      </c>
      <c r="S702" t="s">
        <v>14</v>
      </c>
      <c r="T702" s="79">
        <v>2</v>
      </c>
      <c r="U702" s="79">
        <v>5</v>
      </c>
      <c r="V702" s="79">
        <v>3.5</v>
      </c>
      <c r="W702" s="79">
        <v>3</v>
      </c>
      <c r="X702">
        <v>0.85758844999999995</v>
      </c>
      <c r="Y702" t="s">
        <v>1111</v>
      </c>
      <c r="Z702" t="s">
        <v>622</v>
      </c>
      <c r="AA702">
        <v>1</v>
      </c>
      <c r="AB702">
        <v>3.5</v>
      </c>
      <c r="AE702" t="s">
        <v>528</v>
      </c>
      <c r="AF702">
        <v>81.624233628612899</v>
      </c>
      <c r="AG702" t="s">
        <v>671</v>
      </c>
      <c r="AH702" t="s">
        <v>1129</v>
      </c>
      <c r="AI702" t="s">
        <v>1130</v>
      </c>
      <c r="AJ702">
        <v>0.59524549999999998</v>
      </c>
      <c r="AK702">
        <v>48.586457758380497</v>
      </c>
      <c r="AL702">
        <v>33.037775870232402</v>
      </c>
      <c r="AM702">
        <v>186.88476852831255</v>
      </c>
      <c r="AN702">
        <v>127.07773690568493</v>
      </c>
      <c r="AO702">
        <v>0.16027021897080432</v>
      </c>
      <c r="AP702">
        <v>0.10898039942245413</v>
      </c>
      <c r="AQ702">
        <v>5.4151230534896996E-2</v>
      </c>
    </row>
    <row r="703" spans="1:43" x14ac:dyDescent="0.35">
      <c r="A703">
        <v>702</v>
      </c>
      <c r="B703">
        <v>53</v>
      </c>
      <c r="C703" t="s">
        <v>44</v>
      </c>
      <c r="D703" s="3">
        <v>-37.112099000000001</v>
      </c>
      <c r="E703" s="1">
        <v>41.780970000000003</v>
      </c>
      <c r="F703">
        <v>798.45</v>
      </c>
      <c r="G703" t="s">
        <v>611</v>
      </c>
      <c r="H703">
        <v>1000</v>
      </c>
      <c r="I703">
        <v>0</v>
      </c>
      <c r="J703" s="81">
        <v>2012</v>
      </c>
      <c r="K703" t="s">
        <v>30</v>
      </c>
      <c r="L703">
        <v>32</v>
      </c>
      <c r="M703">
        <v>3.4233292909999999</v>
      </c>
      <c r="O703" t="s">
        <v>53</v>
      </c>
      <c r="P703">
        <v>89</v>
      </c>
      <c r="Q703" t="s">
        <v>13</v>
      </c>
      <c r="R703" t="s">
        <v>14</v>
      </c>
      <c r="S703" t="s">
        <v>14</v>
      </c>
      <c r="T703" s="79">
        <v>0</v>
      </c>
      <c r="U703" s="79">
        <v>1</v>
      </c>
      <c r="V703" s="79">
        <v>0.5</v>
      </c>
      <c r="W703" s="79">
        <v>1</v>
      </c>
      <c r="X703">
        <v>1.5215942769999999</v>
      </c>
      <c r="Y703" t="s">
        <v>1111</v>
      </c>
      <c r="Z703" t="s">
        <v>622</v>
      </c>
      <c r="AA703">
        <v>1</v>
      </c>
      <c r="AB703">
        <v>4</v>
      </c>
      <c r="AE703" t="s">
        <v>528</v>
      </c>
      <c r="AF703">
        <v>52.576433290567643</v>
      </c>
      <c r="AG703" t="s">
        <v>671</v>
      </c>
      <c r="AH703" t="s">
        <v>1129</v>
      </c>
      <c r="AI703" t="s">
        <v>1130</v>
      </c>
      <c r="AJ703">
        <v>0.59524549999999998</v>
      </c>
      <c r="AK703">
        <v>31.295885322260581</v>
      </c>
      <c r="AL703">
        <v>21.280547968307062</v>
      </c>
      <c r="AM703">
        <v>120.37766394547373</v>
      </c>
      <c r="AN703">
        <v>81.854295717343945</v>
      </c>
      <c r="AO703">
        <v>0.18316596453806205</v>
      </c>
      <c r="AP703">
        <v>0.12454902791137615</v>
      </c>
      <c r="AQ703">
        <v>4.8988746828874725E-2</v>
      </c>
    </row>
    <row r="704" spans="1:43" x14ac:dyDescent="0.35">
      <c r="A704">
        <v>703</v>
      </c>
      <c r="B704">
        <v>53</v>
      </c>
      <c r="C704" t="s">
        <v>43</v>
      </c>
      <c r="D704" s="3">
        <v>49.106884000000001</v>
      </c>
      <c r="E704" s="1">
        <v>-8.1706070000000004</v>
      </c>
      <c r="F704">
        <v>130.75</v>
      </c>
      <c r="G704" t="s">
        <v>611</v>
      </c>
      <c r="H704">
        <v>1400</v>
      </c>
      <c r="I704">
        <v>0</v>
      </c>
      <c r="J704" s="81">
        <v>2012</v>
      </c>
      <c r="K704" t="s">
        <v>30</v>
      </c>
      <c r="L704">
        <v>32</v>
      </c>
      <c r="M704">
        <v>3.4233292909999999</v>
      </c>
      <c r="O704" t="s">
        <v>53</v>
      </c>
      <c r="P704">
        <v>89</v>
      </c>
      <c r="Q704" t="s">
        <v>13</v>
      </c>
      <c r="R704" t="s">
        <v>14</v>
      </c>
      <c r="S704" t="s">
        <v>14</v>
      </c>
      <c r="T704" s="79">
        <v>2</v>
      </c>
      <c r="U704" s="79">
        <v>5</v>
      </c>
      <c r="V704" s="79">
        <v>3.5</v>
      </c>
      <c r="W704" s="79">
        <v>3</v>
      </c>
      <c r="X704">
        <v>1.746039369</v>
      </c>
      <c r="Y704" t="s">
        <v>1106</v>
      </c>
      <c r="Z704" t="s">
        <v>622</v>
      </c>
      <c r="AA704">
        <v>1</v>
      </c>
      <c r="AB704">
        <v>6</v>
      </c>
      <c r="AE704" t="s">
        <v>528</v>
      </c>
      <c r="AF704">
        <v>68.7269726734323</v>
      </c>
      <c r="AG704" t="s">
        <v>671</v>
      </c>
      <c r="AH704" t="s">
        <v>1129</v>
      </c>
      <c r="AI704" t="s">
        <v>1130</v>
      </c>
      <c r="AJ704">
        <v>0.59524549999999998</v>
      </c>
      <c r="AK704">
        <v>40.909421212483544</v>
      </c>
      <c r="AL704">
        <v>27.817551460948756</v>
      </c>
      <c r="AM704">
        <v>157.35552799387827</v>
      </c>
      <c r="AN704">
        <v>106.99847047209632</v>
      </c>
      <c r="AO704">
        <v>0.27474894680709305</v>
      </c>
      <c r="AP704">
        <v>0.18682354186706418</v>
      </c>
      <c r="AQ704">
        <v>3.2813180688088653E-2</v>
      </c>
    </row>
    <row r="705" spans="1:43" x14ac:dyDescent="0.35">
      <c r="A705">
        <v>704</v>
      </c>
      <c r="B705">
        <v>53</v>
      </c>
      <c r="C705" t="s">
        <v>43</v>
      </c>
      <c r="D705" s="3">
        <v>78.268333999999996</v>
      </c>
      <c r="E705" s="1">
        <v>7.3907780000000001</v>
      </c>
      <c r="F705">
        <v>52.71</v>
      </c>
      <c r="G705" t="s">
        <v>611</v>
      </c>
      <c r="H705">
        <v>2000</v>
      </c>
      <c r="I705">
        <v>0</v>
      </c>
      <c r="J705" s="81">
        <v>2012</v>
      </c>
      <c r="K705" t="s">
        <v>30</v>
      </c>
      <c r="L705">
        <v>32</v>
      </c>
      <c r="M705">
        <v>3.4233292909999999</v>
      </c>
      <c r="O705" t="s">
        <v>53</v>
      </c>
      <c r="P705">
        <v>89</v>
      </c>
      <c r="Q705" t="s">
        <v>13</v>
      </c>
      <c r="R705" t="s">
        <v>14</v>
      </c>
      <c r="S705" t="s">
        <v>14</v>
      </c>
      <c r="T705" s="79">
        <v>0</v>
      </c>
      <c r="U705" s="79">
        <v>1</v>
      </c>
      <c r="V705" s="79">
        <v>0.5</v>
      </c>
      <c r="W705" s="79">
        <v>1</v>
      </c>
      <c r="X705">
        <v>0.84994090499999997</v>
      </c>
      <c r="Y705" t="s">
        <v>761</v>
      </c>
      <c r="Z705" t="s">
        <v>620</v>
      </c>
      <c r="AA705">
        <v>1</v>
      </c>
      <c r="AB705">
        <v>15</v>
      </c>
      <c r="AE705" t="s">
        <v>528</v>
      </c>
      <c r="AF705">
        <v>352.96571589291847</v>
      </c>
      <c r="AG705" t="s">
        <v>671</v>
      </c>
      <c r="AH705" t="s">
        <v>1129</v>
      </c>
      <c r="AI705" t="s">
        <v>1130</v>
      </c>
      <c r="AJ705">
        <v>0.59524549999999998</v>
      </c>
      <c r="AK705">
        <v>210.10125403953819</v>
      </c>
      <c r="AL705">
        <v>142.86446185338028</v>
      </c>
      <c r="AM705">
        <v>808.1413225049248</v>
      </c>
      <c r="AN705">
        <v>549.51921000632456</v>
      </c>
      <c r="AO705">
        <v>0.68687236701773258</v>
      </c>
      <c r="AP705">
        <v>0.46705885466766051</v>
      </c>
      <c r="AQ705">
        <v>1.7987728753976254E-2</v>
      </c>
    </row>
    <row r="706" spans="1:43" x14ac:dyDescent="0.35">
      <c r="A706">
        <v>705</v>
      </c>
      <c r="B706">
        <v>53</v>
      </c>
      <c r="C706" t="s">
        <v>20</v>
      </c>
      <c r="D706" s="3">
        <v>36.878258000000002</v>
      </c>
      <c r="E706" s="1">
        <v>-8.7550170000000005</v>
      </c>
      <c r="F706">
        <v>11.4</v>
      </c>
      <c r="G706" t="s">
        <v>612</v>
      </c>
      <c r="H706">
        <v>2200</v>
      </c>
      <c r="I706">
        <v>70.487287923918799</v>
      </c>
      <c r="J706" s="81">
        <v>2012</v>
      </c>
      <c r="K706" t="s">
        <v>30</v>
      </c>
      <c r="L706">
        <v>32</v>
      </c>
      <c r="M706">
        <v>3.4233292909999999</v>
      </c>
      <c r="O706" t="s">
        <v>12</v>
      </c>
      <c r="P706">
        <v>89</v>
      </c>
      <c r="Q706" t="s">
        <v>13</v>
      </c>
      <c r="R706" t="s">
        <v>14</v>
      </c>
      <c r="S706" t="s">
        <v>14</v>
      </c>
      <c r="T706" s="79">
        <v>0</v>
      </c>
      <c r="U706" s="79">
        <v>1</v>
      </c>
      <c r="V706" s="79">
        <v>0.5</v>
      </c>
      <c r="W706" s="79">
        <v>1</v>
      </c>
      <c r="X706">
        <v>0.95563787099999997</v>
      </c>
      <c r="Y706" t="s">
        <v>1120</v>
      </c>
      <c r="Z706" t="s">
        <v>622</v>
      </c>
      <c r="AA706">
        <v>1</v>
      </c>
      <c r="AB706">
        <v>10</v>
      </c>
      <c r="AE706" t="s">
        <v>528</v>
      </c>
      <c r="AF706">
        <v>209.28429698031505</v>
      </c>
      <c r="AG706" t="s">
        <v>671</v>
      </c>
      <c r="AH706" t="s">
        <v>1129</v>
      </c>
      <c r="AI706" t="s">
        <v>1130</v>
      </c>
      <c r="AJ706">
        <v>0.59524549999999998</v>
      </c>
      <c r="AK706">
        <v>124.57553599819612</v>
      </c>
      <c r="AL706">
        <v>84.708760982118932</v>
      </c>
      <c r="AM706">
        <v>479.17200148837048</v>
      </c>
      <c r="AN706">
        <v>325.8269468251749</v>
      </c>
      <c r="AO706">
        <v>0.45791491134515516</v>
      </c>
      <c r="AP706">
        <v>0.3113725697784403</v>
      </c>
      <c r="AQ706">
        <v>1.4721509040515557E-2</v>
      </c>
    </row>
    <row r="707" spans="1:43" x14ac:dyDescent="0.35">
      <c r="A707">
        <v>706</v>
      </c>
      <c r="B707">
        <v>53</v>
      </c>
      <c r="C707" t="s">
        <v>20</v>
      </c>
      <c r="D707" s="3">
        <v>34.190871999999999</v>
      </c>
      <c r="E707" s="1">
        <v>26.892458000000001</v>
      </c>
      <c r="F707">
        <v>66.61</v>
      </c>
      <c r="G707" t="s">
        <v>612</v>
      </c>
      <c r="H707">
        <v>3500</v>
      </c>
      <c r="I707">
        <v>0</v>
      </c>
      <c r="J707" s="81">
        <v>2012</v>
      </c>
      <c r="K707" t="s">
        <v>30</v>
      </c>
      <c r="L707">
        <v>32</v>
      </c>
      <c r="M707">
        <v>3.4233292909999999</v>
      </c>
      <c r="O707" t="s">
        <v>12</v>
      </c>
      <c r="P707">
        <v>89</v>
      </c>
      <c r="Q707" t="s">
        <v>13</v>
      </c>
      <c r="R707" t="s">
        <v>14</v>
      </c>
      <c r="S707" t="s">
        <v>14</v>
      </c>
      <c r="T707" s="79">
        <v>0</v>
      </c>
      <c r="U707" s="79">
        <v>1</v>
      </c>
      <c r="V707" s="79">
        <v>0.5</v>
      </c>
      <c r="W707" s="79">
        <v>1</v>
      </c>
      <c r="X707">
        <v>1.055652067</v>
      </c>
      <c r="Y707" t="s">
        <v>819</v>
      </c>
      <c r="Z707" t="s">
        <v>640</v>
      </c>
      <c r="AA707">
        <v>1</v>
      </c>
      <c r="AB707">
        <v>15</v>
      </c>
      <c r="AE707" t="s">
        <v>528</v>
      </c>
      <c r="AF707">
        <v>284.18454278458773</v>
      </c>
      <c r="AG707" t="s">
        <v>671</v>
      </c>
      <c r="AH707" t="s">
        <v>1129</v>
      </c>
      <c r="AI707" t="s">
        <v>1130</v>
      </c>
      <c r="AJ707">
        <v>0.59524549999999998</v>
      </c>
      <c r="AK707">
        <v>169.15957026208332</v>
      </c>
      <c r="AL707">
        <v>115.02497252250441</v>
      </c>
      <c r="AM707">
        <v>650.66169857433977</v>
      </c>
      <c r="AN707">
        <v>442.43635689074097</v>
      </c>
      <c r="AO707">
        <v>0.68687236701773269</v>
      </c>
      <c r="AP707">
        <v>0.46705885466766039</v>
      </c>
      <c r="AQ707">
        <v>4.0021773520052773E-3</v>
      </c>
    </row>
    <row r="708" spans="1:43" x14ac:dyDescent="0.35">
      <c r="A708">
        <v>707</v>
      </c>
      <c r="B708">
        <v>53</v>
      </c>
      <c r="C708" t="s">
        <v>43</v>
      </c>
      <c r="D708" s="3">
        <v>41.540315</v>
      </c>
      <c r="E708" s="1">
        <v>3.7282540000000002</v>
      </c>
      <c r="F708">
        <v>37.119999999999997</v>
      </c>
      <c r="G708" t="s">
        <v>611</v>
      </c>
      <c r="H708">
        <v>300</v>
      </c>
      <c r="I708">
        <v>266.21692684414501</v>
      </c>
      <c r="J708" s="81">
        <v>2012</v>
      </c>
      <c r="K708" t="s">
        <v>30</v>
      </c>
      <c r="L708">
        <v>32</v>
      </c>
      <c r="M708">
        <v>3.4233292909999999</v>
      </c>
      <c r="O708" t="s">
        <v>12</v>
      </c>
      <c r="P708">
        <v>89</v>
      </c>
      <c r="Q708" t="s">
        <v>13</v>
      </c>
      <c r="R708" t="s">
        <v>14</v>
      </c>
      <c r="S708" t="s">
        <v>14</v>
      </c>
      <c r="T708" s="79">
        <v>0</v>
      </c>
      <c r="U708" s="79">
        <v>1</v>
      </c>
      <c r="V708" s="79">
        <v>0.5</v>
      </c>
      <c r="W708" s="79">
        <v>1</v>
      </c>
      <c r="X708">
        <v>1.4517405560000001</v>
      </c>
      <c r="Y708" t="s">
        <v>1103</v>
      </c>
      <c r="Z708" t="s">
        <v>622</v>
      </c>
      <c r="AA708">
        <v>1</v>
      </c>
      <c r="AB708">
        <v>35</v>
      </c>
      <c r="AE708" t="s">
        <v>528</v>
      </c>
      <c r="AF708">
        <v>482.17982001461695</v>
      </c>
      <c r="AG708" t="s">
        <v>671</v>
      </c>
      <c r="AH708" t="s">
        <v>1129</v>
      </c>
      <c r="AI708" t="s">
        <v>1130</v>
      </c>
      <c r="AJ708">
        <v>0.59524549999999998</v>
      </c>
      <c r="AK708">
        <v>287.01536805451065</v>
      </c>
      <c r="AL708">
        <v>195.16445196010631</v>
      </c>
      <c r="AM708">
        <v>1103.9866476720808</v>
      </c>
      <c r="AN708">
        <v>750.68784826628564</v>
      </c>
      <c r="AO708">
        <v>1.6027021897080427</v>
      </c>
      <c r="AP708">
        <v>1.0898039942245412</v>
      </c>
      <c r="AQ708">
        <v>9.8782572070480718E-2</v>
      </c>
    </row>
    <row r="709" spans="1:43" x14ac:dyDescent="0.35">
      <c r="A709">
        <v>708</v>
      </c>
      <c r="B709">
        <v>53</v>
      </c>
      <c r="C709" t="s">
        <v>20</v>
      </c>
      <c r="D709" s="3">
        <v>36.598424999999999</v>
      </c>
      <c r="E709" s="1">
        <v>-4.3320340000000002</v>
      </c>
      <c r="F709">
        <v>10.119999999999999</v>
      </c>
      <c r="G709" t="s">
        <v>611</v>
      </c>
      <c r="H709">
        <v>900</v>
      </c>
      <c r="I709">
        <v>192.19100285353699</v>
      </c>
      <c r="J709" s="81">
        <v>2012</v>
      </c>
      <c r="K709" t="s">
        <v>30</v>
      </c>
      <c r="L709">
        <v>32</v>
      </c>
      <c r="M709">
        <v>3.4233292909999999</v>
      </c>
      <c r="O709" t="s">
        <v>12</v>
      </c>
      <c r="P709">
        <v>89</v>
      </c>
      <c r="Q709" t="s">
        <v>13</v>
      </c>
      <c r="R709" t="s">
        <v>14</v>
      </c>
      <c r="S709" t="s">
        <v>14</v>
      </c>
      <c r="T709" s="79">
        <v>0</v>
      </c>
      <c r="U709" s="79">
        <v>1</v>
      </c>
      <c r="V709" s="79">
        <v>0.5</v>
      </c>
      <c r="W709" s="79">
        <v>1</v>
      </c>
      <c r="X709">
        <v>0.95073045300000003</v>
      </c>
      <c r="Y709" t="s">
        <v>1103</v>
      </c>
      <c r="Z709" t="s">
        <v>622</v>
      </c>
      <c r="AA709">
        <v>1</v>
      </c>
      <c r="AB709">
        <v>10</v>
      </c>
      <c r="AE709" t="s">
        <v>528</v>
      </c>
      <c r="AF709">
        <v>210.3645669168441</v>
      </c>
      <c r="AG709" t="s">
        <v>671</v>
      </c>
      <c r="AH709" t="s">
        <v>1129</v>
      </c>
      <c r="AI709" t="s">
        <v>1130</v>
      </c>
      <c r="AJ709">
        <v>0.59524549999999998</v>
      </c>
      <c r="AK709">
        <v>125.21856181670032</v>
      </c>
      <c r="AL709">
        <v>85.146005100143782</v>
      </c>
      <c r="AM709">
        <v>481.64536004944313</v>
      </c>
      <c r="AN709">
        <v>327.50877895613212</v>
      </c>
      <c r="AO709">
        <v>0.45791491134515522</v>
      </c>
      <c r="AP709">
        <v>0.31137256977844036</v>
      </c>
      <c r="AQ709">
        <v>5.4151230534896996E-2</v>
      </c>
    </row>
    <row r="710" spans="1:43" x14ac:dyDescent="0.35">
      <c r="A710">
        <v>709</v>
      </c>
      <c r="B710">
        <v>53</v>
      </c>
      <c r="C710" t="s">
        <v>43</v>
      </c>
      <c r="D710" s="3">
        <v>77.379154</v>
      </c>
      <c r="E710" s="1">
        <v>11.018173000000001</v>
      </c>
      <c r="F710">
        <v>45.3</v>
      </c>
      <c r="G710" t="s">
        <v>611</v>
      </c>
      <c r="H710">
        <v>1000</v>
      </c>
      <c r="I710">
        <v>0</v>
      </c>
      <c r="J710" s="81">
        <v>2012</v>
      </c>
      <c r="K710" t="s">
        <v>30</v>
      </c>
      <c r="L710">
        <v>32</v>
      </c>
      <c r="M710">
        <v>3.4233292909999999</v>
      </c>
      <c r="O710" t="s">
        <v>12</v>
      </c>
      <c r="P710">
        <v>89</v>
      </c>
      <c r="Q710" t="s">
        <v>13</v>
      </c>
      <c r="R710" t="s">
        <v>14</v>
      </c>
      <c r="S710" t="s">
        <v>14</v>
      </c>
      <c r="T710" s="79">
        <v>0</v>
      </c>
      <c r="U710" s="79">
        <v>1</v>
      </c>
      <c r="V710" s="79">
        <v>0.5</v>
      </c>
      <c r="W710" s="79">
        <v>1</v>
      </c>
      <c r="X710">
        <v>0.64037984199999998</v>
      </c>
      <c r="Y710" t="s">
        <v>809</v>
      </c>
      <c r="Z710" t="s">
        <v>641</v>
      </c>
      <c r="AA710">
        <v>1</v>
      </c>
      <c r="AB710">
        <v>10</v>
      </c>
      <c r="AE710" t="s">
        <v>528</v>
      </c>
      <c r="AF710">
        <v>312.31464028500761</v>
      </c>
      <c r="AG710" t="s">
        <v>671</v>
      </c>
      <c r="AH710" t="s">
        <v>1129</v>
      </c>
      <c r="AI710" t="s">
        <v>1130</v>
      </c>
      <c r="AJ710">
        <v>0.59524549999999998</v>
      </c>
      <c r="AK710">
        <v>185.90388421376949</v>
      </c>
      <c r="AL710">
        <v>126.41075607123813</v>
      </c>
      <c r="AM710">
        <v>715.0676540895164</v>
      </c>
      <c r="AN710">
        <v>486.23106062486016</v>
      </c>
      <c r="AO710">
        <v>0.45791491134515516</v>
      </c>
      <c r="AP710">
        <v>0.31137256977844036</v>
      </c>
      <c r="AQ710">
        <v>4.8988746828874725E-2</v>
      </c>
    </row>
    <row r="711" spans="1:43" x14ac:dyDescent="0.35">
      <c r="A711">
        <v>710</v>
      </c>
      <c r="B711">
        <v>53</v>
      </c>
      <c r="C711" t="s">
        <v>43</v>
      </c>
      <c r="D711" s="3">
        <v>41.951242999999998</v>
      </c>
      <c r="E711" s="1">
        <v>3.6878929999999999</v>
      </c>
      <c r="F711">
        <v>24.58</v>
      </c>
      <c r="G711" t="s">
        <v>611</v>
      </c>
      <c r="H711">
        <v>1300</v>
      </c>
      <c r="I711">
        <v>238.841018727749</v>
      </c>
      <c r="J711" s="81">
        <v>2012</v>
      </c>
      <c r="K711" t="s">
        <v>30</v>
      </c>
      <c r="L711">
        <v>32</v>
      </c>
      <c r="M711">
        <v>3.4233292909999999</v>
      </c>
      <c r="O711" t="s">
        <v>12</v>
      </c>
      <c r="P711">
        <v>89</v>
      </c>
      <c r="Q711" t="s">
        <v>13</v>
      </c>
      <c r="R711" t="s">
        <v>14</v>
      </c>
      <c r="S711" t="s">
        <v>14</v>
      </c>
      <c r="T711" s="79">
        <v>0</v>
      </c>
      <c r="U711" s="79">
        <v>1</v>
      </c>
      <c r="V711" s="79">
        <v>0.5</v>
      </c>
      <c r="W711" s="79">
        <v>1</v>
      </c>
      <c r="X711">
        <v>1.4517405560000001</v>
      </c>
      <c r="Y711" t="s">
        <v>1103</v>
      </c>
      <c r="Z711" t="s">
        <v>622</v>
      </c>
      <c r="AA711">
        <v>1</v>
      </c>
      <c r="AB711">
        <v>10</v>
      </c>
      <c r="AE711" t="s">
        <v>528</v>
      </c>
      <c r="AF711">
        <v>137.76566286131913</v>
      </c>
      <c r="AG711" t="s">
        <v>671</v>
      </c>
      <c r="AH711" t="s">
        <v>1129</v>
      </c>
      <c r="AI711" t="s">
        <v>1130</v>
      </c>
      <c r="AJ711">
        <v>0.59524549999999998</v>
      </c>
      <c r="AK711">
        <v>82.004390872717337</v>
      </c>
      <c r="AL711">
        <v>55.761271988601791</v>
      </c>
      <c r="AM711">
        <v>315.42475647773739</v>
      </c>
      <c r="AN711">
        <v>214.48224236179584</v>
      </c>
      <c r="AO711">
        <v>0.45791491134515511</v>
      </c>
      <c r="AP711">
        <v>0.31137256977844024</v>
      </c>
      <c r="AQ711">
        <v>3.6271066868291513E-2</v>
      </c>
    </row>
    <row r="712" spans="1:43" x14ac:dyDescent="0.35">
      <c r="A712">
        <v>711</v>
      </c>
      <c r="B712">
        <v>53</v>
      </c>
      <c r="C712" t="s">
        <v>43</v>
      </c>
      <c r="D712" s="3">
        <v>44.114555000000003</v>
      </c>
      <c r="E712" s="1">
        <v>-6.3345909999999996</v>
      </c>
      <c r="F712">
        <v>38.979999999999997</v>
      </c>
      <c r="G712" t="s">
        <v>611</v>
      </c>
      <c r="H712">
        <v>2000</v>
      </c>
      <c r="I712">
        <v>176.697713396594</v>
      </c>
      <c r="J712" s="81">
        <v>2012</v>
      </c>
      <c r="K712" t="s">
        <v>30</v>
      </c>
      <c r="L712">
        <v>32</v>
      </c>
      <c r="M712">
        <v>3.4233292909999999</v>
      </c>
      <c r="O712" t="s">
        <v>12</v>
      </c>
      <c r="P712">
        <v>89</v>
      </c>
      <c r="Q712" t="s">
        <v>13</v>
      </c>
      <c r="R712" t="s">
        <v>14</v>
      </c>
      <c r="S712" t="s">
        <v>14</v>
      </c>
      <c r="T712" s="79">
        <v>0</v>
      </c>
      <c r="U712" s="79">
        <v>1</v>
      </c>
      <c r="V712" s="79">
        <v>0.5</v>
      </c>
      <c r="W712" s="79">
        <v>1</v>
      </c>
      <c r="X712">
        <v>1.1840535889999999</v>
      </c>
      <c r="Y712" t="s">
        <v>1114</v>
      </c>
      <c r="Z712" t="s">
        <v>622</v>
      </c>
      <c r="AA712">
        <v>1</v>
      </c>
      <c r="AB712">
        <v>40</v>
      </c>
      <c r="AE712" t="s">
        <v>528</v>
      </c>
      <c r="AF712">
        <v>675.64509531671217</v>
      </c>
      <c r="AG712" t="s">
        <v>671</v>
      </c>
      <c r="AH712" t="s">
        <v>1129</v>
      </c>
      <c r="AI712" t="s">
        <v>1130</v>
      </c>
      <c r="AJ712">
        <v>0.59524549999999998</v>
      </c>
      <c r="AK712">
        <v>402.174702584344</v>
      </c>
      <c r="AL712">
        <v>273.47039273236817</v>
      </c>
      <c r="AM712">
        <v>1546.9398196137058</v>
      </c>
      <c r="AN712">
        <v>1051.8867479348196</v>
      </c>
      <c r="AO712">
        <v>1.8316596453806209</v>
      </c>
      <c r="AP712">
        <v>1.2454902791137612</v>
      </c>
      <c r="AQ712">
        <v>1.7987728753976254E-2</v>
      </c>
    </row>
    <row r="713" spans="1:43" x14ac:dyDescent="0.35">
      <c r="A713">
        <v>712</v>
      </c>
      <c r="B713">
        <v>54</v>
      </c>
      <c r="C713" t="s">
        <v>44</v>
      </c>
      <c r="D713" s="4">
        <v>46.233888899999997</v>
      </c>
      <c r="E713" s="5">
        <v>155.55166700000001</v>
      </c>
      <c r="F713">
        <v>157.72</v>
      </c>
      <c r="G713" t="s">
        <v>613</v>
      </c>
      <c r="H713">
        <v>4869</v>
      </c>
      <c r="I713">
        <v>0</v>
      </c>
      <c r="J713" s="80">
        <v>2012</v>
      </c>
      <c r="K713" t="s">
        <v>30</v>
      </c>
      <c r="L713">
        <v>300</v>
      </c>
      <c r="M713">
        <v>36.542166029999997</v>
      </c>
      <c r="O713" t="s">
        <v>17</v>
      </c>
      <c r="P713">
        <v>100</v>
      </c>
      <c r="Q713" t="s">
        <v>13</v>
      </c>
      <c r="R713" t="s">
        <v>16</v>
      </c>
      <c r="S713" t="s">
        <v>16</v>
      </c>
      <c r="T713" s="79">
        <v>2</v>
      </c>
      <c r="U713" s="79">
        <v>20</v>
      </c>
      <c r="V713" s="79">
        <v>11</v>
      </c>
      <c r="W713" s="79">
        <v>18</v>
      </c>
      <c r="X713">
        <v>1.356589059</v>
      </c>
      <c r="Y713" t="s">
        <v>823</v>
      </c>
      <c r="Z713" t="s">
        <v>642</v>
      </c>
      <c r="AA713">
        <v>1</v>
      </c>
      <c r="AB713">
        <v>160</v>
      </c>
      <c r="AE713" t="s">
        <v>529</v>
      </c>
      <c r="AF713">
        <v>2.6209525515239727</v>
      </c>
      <c r="AG713">
        <v>0.75</v>
      </c>
      <c r="AH713">
        <v>1.9657144136429796</v>
      </c>
      <c r="AI713">
        <v>0.65523813788099305</v>
      </c>
      <c r="AJ713">
        <v>0.75</v>
      </c>
      <c r="AK713">
        <v>1.9657144136429796</v>
      </c>
      <c r="AL713">
        <v>0.65523813788099305</v>
      </c>
      <c r="AM713">
        <v>71.831462470905848</v>
      </c>
      <c r="AN713">
        <v>23.943820823635278</v>
      </c>
      <c r="AO713">
        <v>9.7445776079999991E-2</v>
      </c>
      <c r="AP713">
        <v>3.248192535999999E-2</v>
      </c>
      <c r="AQ713">
        <v>1.015352985183147E-3</v>
      </c>
    </row>
    <row r="714" spans="1:43" x14ac:dyDescent="0.35">
      <c r="A714">
        <v>713</v>
      </c>
      <c r="B714">
        <v>54</v>
      </c>
      <c r="C714" t="s">
        <v>44</v>
      </c>
      <c r="D714" s="4">
        <v>46.233888899999997</v>
      </c>
      <c r="E714" s="5">
        <v>155.55166700000001</v>
      </c>
      <c r="F714">
        <v>157.72</v>
      </c>
      <c r="G714" t="s">
        <v>613</v>
      </c>
      <c r="H714">
        <v>4869</v>
      </c>
      <c r="I714">
        <v>0</v>
      </c>
      <c r="J714" s="80">
        <v>2012</v>
      </c>
      <c r="K714" t="s">
        <v>30</v>
      </c>
      <c r="L714">
        <v>300</v>
      </c>
      <c r="M714">
        <v>36.542166029999997</v>
      </c>
      <c r="O714" t="s">
        <v>17</v>
      </c>
      <c r="P714">
        <v>100</v>
      </c>
      <c r="Q714" t="s">
        <v>13</v>
      </c>
      <c r="R714" t="s">
        <v>16</v>
      </c>
      <c r="S714" t="s">
        <v>16</v>
      </c>
      <c r="T714" s="79">
        <v>0</v>
      </c>
      <c r="U714" s="79">
        <v>2</v>
      </c>
      <c r="V714" s="79">
        <v>1</v>
      </c>
      <c r="W714" s="79">
        <v>2</v>
      </c>
      <c r="X714">
        <v>1.356589059</v>
      </c>
      <c r="Y714" t="s">
        <v>823</v>
      </c>
      <c r="Z714" t="s">
        <v>642</v>
      </c>
      <c r="AA714">
        <v>1</v>
      </c>
      <c r="AB714">
        <v>97</v>
      </c>
      <c r="AE714" t="s">
        <v>529</v>
      </c>
      <c r="AF714">
        <v>14.300572359252676</v>
      </c>
      <c r="AG714">
        <v>0.75</v>
      </c>
      <c r="AH714">
        <v>10.725429269439507</v>
      </c>
      <c r="AI714">
        <v>3.5751430898131691</v>
      </c>
      <c r="AJ714">
        <v>0.75</v>
      </c>
      <c r="AK714">
        <v>10.725429269439507</v>
      </c>
      <c r="AL714">
        <v>3.5751430898131691</v>
      </c>
      <c r="AM714">
        <v>391.93041710688004</v>
      </c>
      <c r="AN714">
        <v>130.64347236896</v>
      </c>
      <c r="AO714">
        <v>0.53168851573649989</v>
      </c>
      <c r="AP714">
        <v>0.17722950524549996</v>
      </c>
      <c r="AQ714">
        <v>1.015352985183147E-3</v>
      </c>
    </row>
    <row r="715" spans="1:43" x14ac:dyDescent="0.35">
      <c r="A715">
        <v>714</v>
      </c>
      <c r="B715">
        <v>54</v>
      </c>
      <c r="C715" t="s">
        <v>44</v>
      </c>
      <c r="D715" s="4">
        <v>46.233611099999997</v>
      </c>
      <c r="E715" s="5">
        <v>155.552222</v>
      </c>
      <c r="F715">
        <v>157.19</v>
      </c>
      <c r="G715" t="s">
        <v>613</v>
      </c>
      <c r="H715">
        <v>4870</v>
      </c>
      <c r="I715">
        <v>0</v>
      </c>
      <c r="J715" s="80">
        <v>2012</v>
      </c>
      <c r="K715" t="s">
        <v>30</v>
      </c>
      <c r="L715">
        <v>300</v>
      </c>
      <c r="M715">
        <v>36.542166029999997</v>
      </c>
      <c r="O715" t="s">
        <v>17</v>
      </c>
      <c r="P715">
        <v>100</v>
      </c>
      <c r="Q715" t="s">
        <v>13</v>
      </c>
      <c r="R715" t="s">
        <v>16</v>
      </c>
      <c r="S715" t="s">
        <v>16</v>
      </c>
      <c r="T715" s="79">
        <v>0</v>
      </c>
      <c r="U715" s="79">
        <v>2</v>
      </c>
      <c r="V715" s="79">
        <v>1</v>
      </c>
      <c r="W715" s="79">
        <v>2</v>
      </c>
      <c r="X715">
        <v>1.356589059</v>
      </c>
      <c r="Y715" t="s">
        <v>823</v>
      </c>
      <c r="Z715" t="s">
        <v>642</v>
      </c>
      <c r="AA715">
        <v>1</v>
      </c>
      <c r="AB715">
        <v>0</v>
      </c>
      <c r="AE715" t="s">
        <v>529</v>
      </c>
      <c r="AF715">
        <v>0</v>
      </c>
      <c r="AG715" t="s">
        <v>671</v>
      </c>
      <c r="AH715" t="s">
        <v>1129</v>
      </c>
      <c r="AI715" t="s">
        <v>1130</v>
      </c>
      <c r="AJ715">
        <v>0.59524549999999998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1.0143362116271384E-3</v>
      </c>
    </row>
    <row r="716" spans="1:43" x14ac:dyDescent="0.35">
      <c r="A716">
        <v>715</v>
      </c>
      <c r="B716">
        <v>54</v>
      </c>
      <c r="C716" t="s">
        <v>44</v>
      </c>
      <c r="D716" s="4">
        <v>46.233611099999997</v>
      </c>
      <c r="E716" s="5">
        <v>155.552222</v>
      </c>
      <c r="F716">
        <v>157.19</v>
      </c>
      <c r="G716" t="s">
        <v>613</v>
      </c>
      <c r="H716">
        <v>4870</v>
      </c>
      <c r="I716">
        <v>0</v>
      </c>
      <c r="J716" s="80">
        <v>2012</v>
      </c>
      <c r="K716" t="s">
        <v>30</v>
      </c>
      <c r="L716">
        <v>300</v>
      </c>
      <c r="M716">
        <v>36.542166029999997</v>
      </c>
      <c r="O716" t="s">
        <v>17</v>
      </c>
      <c r="P716">
        <v>100</v>
      </c>
      <c r="Q716" t="s">
        <v>13</v>
      </c>
      <c r="R716" t="s">
        <v>16</v>
      </c>
      <c r="S716" t="s">
        <v>16</v>
      </c>
      <c r="T716" s="79">
        <v>2</v>
      </c>
      <c r="U716" s="79">
        <v>20</v>
      </c>
      <c r="V716" s="79">
        <v>11</v>
      </c>
      <c r="W716" s="79">
        <v>18</v>
      </c>
      <c r="X716">
        <v>1.356589059</v>
      </c>
      <c r="Y716" t="s">
        <v>823</v>
      </c>
      <c r="Z716" t="s">
        <v>642</v>
      </c>
      <c r="AA716">
        <v>1</v>
      </c>
      <c r="AB716">
        <v>114</v>
      </c>
      <c r="AE716" t="s">
        <v>529</v>
      </c>
      <c r="AF716">
        <v>1.8674286929608306</v>
      </c>
      <c r="AG716">
        <v>0.75</v>
      </c>
      <c r="AH716">
        <v>1.400571519720623</v>
      </c>
      <c r="AI716">
        <v>0.46685717324020759</v>
      </c>
      <c r="AJ716">
        <v>0.75</v>
      </c>
      <c r="AK716">
        <v>1.400571519720623</v>
      </c>
      <c r="AL716">
        <v>0.46685717324020759</v>
      </c>
      <c r="AM716">
        <v>51.179917010520413</v>
      </c>
      <c r="AN716">
        <v>17.059972336840136</v>
      </c>
      <c r="AO716">
        <v>6.943011545699998E-2</v>
      </c>
      <c r="AP716">
        <v>2.3143371818999992E-2</v>
      </c>
      <c r="AQ716">
        <v>1.0143362116271384E-3</v>
      </c>
    </row>
    <row r="717" spans="1:43" x14ac:dyDescent="0.35">
      <c r="A717">
        <v>716</v>
      </c>
      <c r="B717">
        <v>54</v>
      </c>
      <c r="C717" t="s">
        <v>43</v>
      </c>
      <c r="D717" s="4">
        <v>47.241944400000001</v>
      </c>
      <c r="E717" s="5">
        <v>154.70861099999999</v>
      </c>
      <c r="F717">
        <v>84.68</v>
      </c>
      <c r="G717" t="s">
        <v>613</v>
      </c>
      <c r="H717">
        <v>4977</v>
      </c>
      <c r="I717">
        <v>0</v>
      </c>
      <c r="J717" s="80">
        <v>2012</v>
      </c>
      <c r="K717" t="s">
        <v>30</v>
      </c>
      <c r="L717">
        <v>300</v>
      </c>
      <c r="M717">
        <v>36.542166029999997</v>
      </c>
      <c r="O717" t="s">
        <v>17</v>
      </c>
      <c r="P717">
        <v>100</v>
      </c>
      <c r="Q717" t="s">
        <v>13</v>
      </c>
      <c r="R717" t="s">
        <v>16</v>
      </c>
      <c r="S717" t="s">
        <v>16</v>
      </c>
      <c r="T717" s="79">
        <v>2</v>
      </c>
      <c r="U717" s="79">
        <v>20</v>
      </c>
      <c r="V717" s="79">
        <v>11</v>
      </c>
      <c r="W717" s="79">
        <v>18</v>
      </c>
      <c r="X717">
        <v>0.66369104999999995</v>
      </c>
      <c r="Y717" t="s">
        <v>1110</v>
      </c>
      <c r="Z717" t="s">
        <v>622</v>
      </c>
      <c r="AA717">
        <v>1</v>
      </c>
      <c r="AB717">
        <v>87</v>
      </c>
      <c r="AE717" t="s">
        <v>529</v>
      </c>
      <c r="AF717">
        <v>2.913001965799197</v>
      </c>
      <c r="AG717">
        <v>0.75</v>
      </c>
      <c r="AH717">
        <v>2.1847514743493979</v>
      </c>
      <c r="AI717">
        <v>0.72825049144979914</v>
      </c>
      <c r="AJ717">
        <v>0.75</v>
      </c>
      <c r="AK717">
        <v>2.1847514743493979</v>
      </c>
      <c r="AL717">
        <v>0.72825049144979914</v>
      </c>
      <c r="AM717">
        <v>79.835551109962978</v>
      </c>
      <c r="AN717">
        <v>26.611850369987657</v>
      </c>
      <c r="AO717">
        <v>5.2986140743499985E-2</v>
      </c>
      <c r="AP717">
        <v>1.7662046914499997E-2</v>
      </c>
      <c r="AQ717">
        <v>9.11221776452307E-4</v>
      </c>
    </row>
    <row r="718" spans="1:43" x14ac:dyDescent="0.35">
      <c r="A718">
        <v>717</v>
      </c>
      <c r="B718">
        <v>54</v>
      </c>
      <c r="C718" t="s">
        <v>43</v>
      </c>
      <c r="D718" s="4">
        <v>47.241944400000001</v>
      </c>
      <c r="E718" s="5">
        <v>154.70861099999999</v>
      </c>
      <c r="F718">
        <v>84.68</v>
      </c>
      <c r="G718" t="s">
        <v>613</v>
      </c>
      <c r="H718">
        <v>4977</v>
      </c>
      <c r="I718">
        <v>0</v>
      </c>
      <c r="J718" s="80">
        <v>2012</v>
      </c>
      <c r="K718" t="s">
        <v>30</v>
      </c>
      <c r="L718">
        <v>300</v>
      </c>
      <c r="M718">
        <v>36.542166029999997</v>
      </c>
      <c r="O718" t="s">
        <v>17</v>
      </c>
      <c r="P718">
        <v>100</v>
      </c>
      <c r="Q718" t="s">
        <v>13</v>
      </c>
      <c r="R718" t="s">
        <v>16</v>
      </c>
      <c r="S718" t="s">
        <v>16</v>
      </c>
      <c r="T718" s="79">
        <v>0</v>
      </c>
      <c r="U718" s="79">
        <v>2</v>
      </c>
      <c r="V718" s="79">
        <v>1</v>
      </c>
      <c r="W718" s="79">
        <v>2</v>
      </c>
      <c r="X718">
        <v>0.66369104999999995</v>
      </c>
      <c r="Y718" t="s">
        <v>1110</v>
      </c>
      <c r="Z718" t="s">
        <v>622</v>
      </c>
      <c r="AA718">
        <v>1</v>
      </c>
      <c r="AB718">
        <v>142</v>
      </c>
      <c r="AE718" t="s">
        <v>529</v>
      </c>
      <c r="AF718">
        <v>42.790994394153728</v>
      </c>
      <c r="AG718">
        <v>0.75</v>
      </c>
      <c r="AH718">
        <v>32.093245795615296</v>
      </c>
      <c r="AI718">
        <v>10.697748598538432</v>
      </c>
      <c r="AJ718">
        <v>0.75</v>
      </c>
      <c r="AK718">
        <v>32.093245795615296</v>
      </c>
      <c r="AL718">
        <v>10.697748598538432</v>
      </c>
      <c r="AM718">
        <v>1172.7567163049735</v>
      </c>
      <c r="AN718">
        <v>390.91890543499119</v>
      </c>
      <c r="AO718">
        <v>0.77834813643899992</v>
      </c>
      <c r="AP718">
        <v>0.25944937881300001</v>
      </c>
      <c r="AQ718">
        <v>9.11221776452307E-4</v>
      </c>
    </row>
    <row r="719" spans="1:43" x14ac:dyDescent="0.35">
      <c r="A719">
        <v>718</v>
      </c>
      <c r="B719">
        <v>54</v>
      </c>
      <c r="C719" t="s">
        <v>43</v>
      </c>
      <c r="D719" s="4">
        <v>47.241666700000003</v>
      </c>
      <c r="E719" s="5">
        <v>154.709722</v>
      </c>
      <c r="F719">
        <v>84.09</v>
      </c>
      <c r="G719" t="s">
        <v>613</v>
      </c>
      <c r="H719">
        <v>4980</v>
      </c>
      <c r="I719">
        <v>0</v>
      </c>
      <c r="J719" s="80">
        <v>2012</v>
      </c>
      <c r="K719" t="s">
        <v>30</v>
      </c>
      <c r="L719">
        <v>300</v>
      </c>
      <c r="M719">
        <v>36.542166029999997</v>
      </c>
      <c r="O719" t="s">
        <v>17</v>
      </c>
      <c r="P719">
        <v>100</v>
      </c>
      <c r="Q719" t="s">
        <v>13</v>
      </c>
      <c r="R719" t="s">
        <v>16</v>
      </c>
      <c r="S719" t="s">
        <v>16</v>
      </c>
      <c r="T719" s="79">
        <v>0</v>
      </c>
      <c r="U719" s="79">
        <v>2</v>
      </c>
      <c r="V719" s="79">
        <v>1</v>
      </c>
      <c r="W719" s="79">
        <v>2</v>
      </c>
      <c r="X719">
        <v>0.66369104999999995</v>
      </c>
      <c r="Y719" t="s">
        <v>1110</v>
      </c>
      <c r="Z719" t="s">
        <v>622</v>
      </c>
      <c r="AA719">
        <v>1</v>
      </c>
      <c r="AB719">
        <v>0</v>
      </c>
      <c r="AE719" t="s">
        <v>529</v>
      </c>
      <c r="AF719">
        <v>0</v>
      </c>
      <c r="AG719" t="s">
        <v>671</v>
      </c>
      <c r="AH719" t="s">
        <v>1129</v>
      </c>
      <c r="AI719" t="s">
        <v>1130</v>
      </c>
      <c r="AJ719">
        <v>0.59524549999999998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9.0848702688238177E-4</v>
      </c>
    </row>
    <row r="720" spans="1:43" x14ac:dyDescent="0.35">
      <c r="A720">
        <v>719</v>
      </c>
      <c r="B720">
        <v>54</v>
      </c>
      <c r="C720" t="s">
        <v>43</v>
      </c>
      <c r="D720" s="4">
        <v>47.241666700000003</v>
      </c>
      <c r="E720" s="5">
        <v>154.709722</v>
      </c>
      <c r="F720">
        <v>84.09</v>
      </c>
      <c r="G720" t="s">
        <v>613</v>
      </c>
      <c r="H720">
        <v>4980</v>
      </c>
      <c r="I720">
        <v>0</v>
      </c>
      <c r="J720" s="80">
        <v>2012</v>
      </c>
      <c r="K720" t="s">
        <v>30</v>
      </c>
      <c r="L720">
        <v>300</v>
      </c>
      <c r="M720">
        <v>36.542166029999997</v>
      </c>
      <c r="O720" t="s">
        <v>17</v>
      </c>
      <c r="P720">
        <v>100</v>
      </c>
      <c r="Q720" t="s">
        <v>13</v>
      </c>
      <c r="R720" t="s">
        <v>16</v>
      </c>
      <c r="S720" t="s">
        <v>16</v>
      </c>
      <c r="T720" s="79">
        <v>2</v>
      </c>
      <c r="U720" s="79">
        <v>20</v>
      </c>
      <c r="V720" s="79">
        <v>11</v>
      </c>
      <c r="W720" s="79">
        <v>18</v>
      </c>
      <c r="X720">
        <v>0.66369104999999995</v>
      </c>
      <c r="Y720" t="s">
        <v>1110</v>
      </c>
      <c r="Z720" t="s">
        <v>622</v>
      </c>
      <c r="AA720">
        <v>1</v>
      </c>
      <c r="AB720">
        <v>250</v>
      </c>
      <c r="AE720" t="s">
        <v>529</v>
      </c>
      <c r="AF720">
        <v>8.370695304020682</v>
      </c>
      <c r="AG720">
        <v>0.75</v>
      </c>
      <c r="AH720">
        <v>6.2780214780155115</v>
      </c>
      <c r="AI720">
        <v>2.0926738260051705</v>
      </c>
      <c r="AJ720">
        <v>0.75</v>
      </c>
      <c r="AK720">
        <v>6.2780214780155115</v>
      </c>
      <c r="AL720">
        <v>2.0926738260051705</v>
      </c>
      <c r="AM720">
        <v>229.41250318954883</v>
      </c>
      <c r="AN720">
        <v>76.470834396516267</v>
      </c>
      <c r="AO720">
        <v>0.152259025125</v>
      </c>
      <c r="AP720">
        <v>5.0753008374999992E-2</v>
      </c>
      <c r="AQ720">
        <v>9.0848702688238177E-4</v>
      </c>
    </row>
    <row r="721" spans="1:43" x14ac:dyDescent="0.35">
      <c r="A721">
        <v>720</v>
      </c>
      <c r="B721">
        <v>54</v>
      </c>
      <c r="C721" t="s">
        <v>44</v>
      </c>
      <c r="D721" s="4">
        <v>42.250555599999998</v>
      </c>
      <c r="E721" s="5">
        <v>151.733889</v>
      </c>
      <c r="F721">
        <v>254.85</v>
      </c>
      <c r="G721" t="s">
        <v>613</v>
      </c>
      <c r="H721">
        <v>5129</v>
      </c>
      <c r="I721">
        <v>0</v>
      </c>
      <c r="J721" s="80">
        <v>2012</v>
      </c>
      <c r="K721" t="s">
        <v>30</v>
      </c>
      <c r="L721">
        <v>300</v>
      </c>
      <c r="M721">
        <v>36.542166029999997</v>
      </c>
      <c r="O721" t="s">
        <v>17</v>
      </c>
      <c r="P721">
        <v>100</v>
      </c>
      <c r="Q721" t="s">
        <v>13</v>
      </c>
      <c r="R721" t="s">
        <v>16</v>
      </c>
      <c r="S721" t="s">
        <v>16</v>
      </c>
      <c r="T721" s="79">
        <v>2</v>
      </c>
      <c r="U721" s="79">
        <v>20</v>
      </c>
      <c r="V721" s="79">
        <v>11</v>
      </c>
      <c r="W721" s="79">
        <v>18</v>
      </c>
      <c r="X721">
        <v>0.97091161199999998</v>
      </c>
      <c r="Y721" t="s">
        <v>1110</v>
      </c>
      <c r="Z721" t="s">
        <v>622</v>
      </c>
      <c r="AA721">
        <v>1</v>
      </c>
      <c r="AB721">
        <v>21</v>
      </c>
      <c r="AE721" t="s">
        <v>529</v>
      </c>
      <c r="AF721">
        <v>0.48064794044987352</v>
      </c>
      <c r="AG721">
        <v>0.75</v>
      </c>
      <c r="AH721">
        <v>0.36048595533740513</v>
      </c>
      <c r="AI721">
        <v>0.12016198511246839</v>
      </c>
      <c r="AJ721">
        <v>0.75</v>
      </c>
      <c r="AK721">
        <v>0.36048595533740513</v>
      </c>
      <c r="AL721">
        <v>0.12016198511246839</v>
      </c>
      <c r="AM721">
        <v>13.17293763142262</v>
      </c>
      <c r="AN721">
        <v>4.3909792104742076</v>
      </c>
      <c r="AO721">
        <v>1.2789758110499998E-2</v>
      </c>
      <c r="AP721">
        <v>4.2632527034999999E-3</v>
      </c>
      <c r="AQ721">
        <v>7.8250270947737303E-4</v>
      </c>
    </row>
    <row r="722" spans="1:43" x14ac:dyDescent="0.35">
      <c r="A722">
        <v>721</v>
      </c>
      <c r="B722">
        <v>54</v>
      </c>
      <c r="C722" t="s">
        <v>44</v>
      </c>
      <c r="D722" s="4">
        <v>42.250555599999998</v>
      </c>
      <c r="E722" s="5">
        <v>151.733889</v>
      </c>
      <c r="F722">
        <v>254.85</v>
      </c>
      <c r="G722" t="s">
        <v>613</v>
      </c>
      <c r="H722">
        <v>5129</v>
      </c>
      <c r="I722">
        <v>0</v>
      </c>
      <c r="J722" s="80">
        <v>2012</v>
      </c>
      <c r="K722" t="s">
        <v>30</v>
      </c>
      <c r="L722">
        <v>300</v>
      </c>
      <c r="M722">
        <v>36.542166029999997</v>
      </c>
      <c r="O722" t="s">
        <v>17</v>
      </c>
      <c r="P722">
        <v>100</v>
      </c>
      <c r="Q722" t="s">
        <v>13</v>
      </c>
      <c r="R722" t="s">
        <v>16</v>
      </c>
      <c r="S722" t="s">
        <v>16</v>
      </c>
      <c r="T722" s="79">
        <v>0</v>
      </c>
      <c r="U722" s="79">
        <v>2</v>
      </c>
      <c r="V722" s="79">
        <v>1</v>
      </c>
      <c r="W722" s="79">
        <v>2</v>
      </c>
      <c r="X722">
        <v>0.97091161199999998</v>
      </c>
      <c r="Y722" t="s">
        <v>1110</v>
      </c>
      <c r="Z722" t="s">
        <v>622</v>
      </c>
      <c r="AA722">
        <v>1</v>
      </c>
      <c r="AB722">
        <v>93</v>
      </c>
      <c r="AE722" t="s">
        <v>529</v>
      </c>
      <c r="AF722">
        <v>19.157253626502101</v>
      </c>
      <c r="AG722">
        <v>0.75</v>
      </c>
      <c r="AH722">
        <v>14.367940219876576</v>
      </c>
      <c r="AI722">
        <v>4.7893134066255243</v>
      </c>
      <c r="AJ722">
        <v>0.75</v>
      </c>
      <c r="AK722">
        <v>14.367940219876576</v>
      </c>
      <c r="AL722">
        <v>4.7893134066255243</v>
      </c>
      <c r="AM722">
        <v>525.03565702384446</v>
      </c>
      <c r="AN722">
        <v>175.0118856746148</v>
      </c>
      <c r="AO722">
        <v>0.50976321611849995</v>
      </c>
      <c r="AP722">
        <v>0.16992107203949997</v>
      </c>
      <c r="AQ722">
        <v>7.8250270947737303E-4</v>
      </c>
    </row>
    <row r="723" spans="1:43" x14ac:dyDescent="0.35">
      <c r="A723">
        <v>722</v>
      </c>
      <c r="B723">
        <v>54</v>
      </c>
      <c r="C723" t="s">
        <v>44</v>
      </c>
      <c r="D723" s="4">
        <v>43.042222199999998</v>
      </c>
      <c r="E723" s="5">
        <v>152.98611099999999</v>
      </c>
      <c r="F723">
        <v>244</v>
      </c>
      <c r="G723" t="s">
        <v>613</v>
      </c>
      <c r="H723">
        <v>5222</v>
      </c>
      <c r="I723">
        <v>0</v>
      </c>
      <c r="J723" s="80">
        <v>2012</v>
      </c>
      <c r="K723" t="s">
        <v>30</v>
      </c>
      <c r="L723">
        <v>300</v>
      </c>
      <c r="M723">
        <v>36.542166029999997</v>
      </c>
      <c r="O723" t="s">
        <v>17</v>
      </c>
      <c r="P723">
        <v>100</v>
      </c>
      <c r="Q723" t="s">
        <v>13</v>
      </c>
      <c r="R723" t="s">
        <v>16</v>
      </c>
      <c r="S723" t="s">
        <v>16</v>
      </c>
      <c r="T723" s="79">
        <v>2</v>
      </c>
      <c r="U723" s="79">
        <v>20</v>
      </c>
      <c r="V723" s="79">
        <v>11</v>
      </c>
      <c r="W723" s="79">
        <v>18</v>
      </c>
      <c r="X723">
        <v>0.31036865699999999</v>
      </c>
      <c r="Y723" t="s">
        <v>823</v>
      </c>
      <c r="Z723" t="s">
        <v>643</v>
      </c>
      <c r="AA723">
        <v>1</v>
      </c>
      <c r="AB723">
        <v>0</v>
      </c>
      <c r="AE723" t="s">
        <v>529</v>
      </c>
      <c r="AF723">
        <v>0</v>
      </c>
      <c r="AG723" t="s">
        <v>671</v>
      </c>
      <c r="AH723" t="s">
        <v>1129</v>
      </c>
      <c r="AI723" t="s">
        <v>1130</v>
      </c>
      <c r="AJ723">
        <v>0.59524549999999998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7.1288535011891131E-4</v>
      </c>
    </row>
    <row r="724" spans="1:43" x14ac:dyDescent="0.35">
      <c r="A724">
        <v>723</v>
      </c>
      <c r="B724">
        <v>54</v>
      </c>
      <c r="C724" t="s">
        <v>44</v>
      </c>
      <c r="D724" s="4">
        <v>43.042222199999998</v>
      </c>
      <c r="E724" s="5">
        <v>152.98611099999999</v>
      </c>
      <c r="F724">
        <v>244</v>
      </c>
      <c r="G724" t="s">
        <v>613</v>
      </c>
      <c r="H724">
        <v>5222</v>
      </c>
      <c r="I724">
        <v>0</v>
      </c>
      <c r="J724" s="80">
        <v>2012</v>
      </c>
      <c r="K724" t="s">
        <v>30</v>
      </c>
      <c r="L724">
        <v>300</v>
      </c>
      <c r="M724">
        <v>36.542166029999997</v>
      </c>
      <c r="O724" t="s">
        <v>17</v>
      </c>
      <c r="P724">
        <v>100</v>
      </c>
      <c r="Q724" t="s">
        <v>13</v>
      </c>
      <c r="R724" t="s">
        <v>16</v>
      </c>
      <c r="S724" t="s">
        <v>16</v>
      </c>
      <c r="T724" s="79">
        <v>0</v>
      </c>
      <c r="U724" s="79">
        <v>2</v>
      </c>
      <c r="V724" s="79">
        <v>1</v>
      </c>
      <c r="W724" s="79">
        <v>2</v>
      </c>
      <c r="X724">
        <v>0.31036865699999999</v>
      </c>
      <c r="Y724" t="s">
        <v>823</v>
      </c>
      <c r="Z724" t="s">
        <v>643</v>
      </c>
      <c r="AA724">
        <v>1</v>
      </c>
      <c r="AB724">
        <v>76</v>
      </c>
      <c r="AE724" t="s">
        <v>529</v>
      </c>
      <c r="AF724">
        <v>48.974017373152471</v>
      </c>
      <c r="AG724">
        <v>0.75</v>
      </c>
      <c r="AH724">
        <v>36.730513029864355</v>
      </c>
      <c r="AI724">
        <v>12.243504343288116</v>
      </c>
      <c r="AJ724">
        <v>0.75</v>
      </c>
      <c r="AK724">
        <v>36.730513029864355</v>
      </c>
      <c r="AL724">
        <v>12.243504343288116</v>
      </c>
      <c r="AM724">
        <v>1342.2125055043814</v>
      </c>
      <c r="AN724">
        <v>447.40416850146039</v>
      </c>
      <c r="AO724">
        <v>0.41658069274199994</v>
      </c>
      <c r="AP724">
        <v>0.13886023091399996</v>
      </c>
      <c r="AQ724">
        <v>7.1288535011891131E-4</v>
      </c>
    </row>
    <row r="725" spans="1:43" x14ac:dyDescent="0.35">
      <c r="A725">
        <v>724</v>
      </c>
      <c r="B725">
        <v>54</v>
      </c>
      <c r="C725" t="s">
        <v>44</v>
      </c>
      <c r="D725" s="4">
        <v>43.034722199999997</v>
      </c>
      <c r="E725" s="5">
        <v>152.986389</v>
      </c>
      <c r="F725">
        <v>244.48</v>
      </c>
      <c r="G725" t="s">
        <v>613</v>
      </c>
      <c r="H725">
        <v>5225</v>
      </c>
      <c r="I725">
        <v>0</v>
      </c>
      <c r="J725" s="80">
        <v>2012</v>
      </c>
      <c r="K725" t="s">
        <v>30</v>
      </c>
      <c r="L725">
        <v>300</v>
      </c>
      <c r="M725">
        <v>36.542166029999997</v>
      </c>
      <c r="O725" t="s">
        <v>17</v>
      </c>
      <c r="P725">
        <v>100</v>
      </c>
      <c r="Q725" t="s">
        <v>13</v>
      </c>
      <c r="R725" t="s">
        <v>16</v>
      </c>
      <c r="S725" t="s">
        <v>16</v>
      </c>
      <c r="T725" s="79">
        <v>2</v>
      </c>
      <c r="U725" s="79">
        <v>20</v>
      </c>
      <c r="V725" s="79">
        <v>11</v>
      </c>
      <c r="W725" s="79">
        <v>18</v>
      </c>
      <c r="X725">
        <v>0.31036865699999999</v>
      </c>
      <c r="Y725" t="s">
        <v>823</v>
      </c>
      <c r="Z725" t="s">
        <v>643</v>
      </c>
      <c r="AA725">
        <v>1</v>
      </c>
      <c r="AB725">
        <v>0</v>
      </c>
      <c r="AE725" t="s">
        <v>529</v>
      </c>
      <c r="AF725">
        <v>0</v>
      </c>
      <c r="AG725" t="s">
        <v>671</v>
      </c>
      <c r="AH725" t="s">
        <v>1129</v>
      </c>
      <c r="AI725" t="s">
        <v>1130</v>
      </c>
      <c r="AJ725">
        <v>0.59524549999999998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7.1074584582366267E-4</v>
      </c>
    </row>
    <row r="726" spans="1:43" x14ac:dyDescent="0.35">
      <c r="A726">
        <v>725</v>
      </c>
      <c r="B726">
        <v>54</v>
      </c>
      <c r="C726" t="s">
        <v>44</v>
      </c>
      <c r="D726" s="4">
        <v>43.034722199999997</v>
      </c>
      <c r="E726" s="5">
        <v>152.986389</v>
      </c>
      <c r="F726">
        <v>244.48</v>
      </c>
      <c r="G726" t="s">
        <v>613</v>
      </c>
      <c r="H726">
        <v>5225</v>
      </c>
      <c r="I726">
        <v>0</v>
      </c>
      <c r="J726" s="80">
        <v>2012</v>
      </c>
      <c r="K726" t="s">
        <v>30</v>
      </c>
      <c r="L726">
        <v>300</v>
      </c>
      <c r="M726">
        <v>36.542166029999997</v>
      </c>
      <c r="O726" t="s">
        <v>17</v>
      </c>
      <c r="P726">
        <v>100</v>
      </c>
      <c r="Q726" t="s">
        <v>13</v>
      </c>
      <c r="R726" t="s">
        <v>16</v>
      </c>
      <c r="S726" t="s">
        <v>16</v>
      </c>
      <c r="T726" s="79">
        <v>0</v>
      </c>
      <c r="U726" s="79">
        <v>2</v>
      </c>
      <c r="V726" s="79">
        <v>1</v>
      </c>
      <c r="W726" s="79">
        <v>2</v>
      </c>
      <c r="X726">
        <v>0.31036865699999999</v>
      </c>
      <c r="Y726" t="s">
        <v>823</v>
      </c>
      <c r="Z726" t="s">
        <v>643</v>
      </c>
      <c r="AA726">
        <v>1</v>
      </c>
      <c r="AB726">
        <v>34</v>
      </c>
      <c r="AE726" t="s">
        <v>529</v>
      </c>
      <c r="AF726">
        <v>21.90942882483137</v>
      </c>
      <c r="AG726">
        <v>0.75</v>
      </c>
      <c r="AH726">
        <v>16.432071618623528</v>
      </c>
      <c r="AI726">
        <v>5.4773572062078415</v>
      </c>
      <c r="AJ726">
        <v>0.75</v>
      </c>
      <c r="AK726">
        <v>16.432071618623528</v>
      </c>
      <c r="AL726">
        <v>5.4773572062078415</v>
      </c>
      <c r="AM726">
        <v>600.4634893045918</v>
      </c>
      <c r="AN726">
        <v>200.15449643486386</v>
      </c>
      <c r="AO726">
        <v>0.18636504675300003</v>
      </c>
      <c r="AP726">
        <v>6.2121682250999982E-2</v>
      </c>
      <c r="AQ726">
        <v>7.1074584582366267E-4</v>
      </c>
    </row>
    <row r="727" spans="1:43" x14ac:dyDescent="0.35">
      <c r="A727">
        <v>726</v>
      </c>
      <c r="B727">
        <v>54</v>
      </c>
      <c r="C727" t="s">
        <v>44</v>
      </c>
      <c r="D727" s="4">
        <v>39.726666700000003</v>
      </c>
      <c r="E727" s="5">
        <v>147.17750000000001</v>
      </c>
      <c r="F727">
        <v>261.27</v>
      </c>
      <c r="G727" t="s">
        <v>613</v>
      </c>
      <c r="H727">
        <v>5229</v>
      </c>
      <c r="I727">
        <v>0</v>
      </c>
      <c r="J727" s="80">
        <v>2012</v>
      </c>
      <c r="K727" t="s">
        <v>30</v>
      </c>
      <c r="L727">
        <v>300</v>
      </c>
      <c r="M727">
        <v>36.542166029999997</v>
      </c>
      <c r="O727" t="s">
        <v>17</v>
      </c>
      <c r="P727">
        <v>100</v>
      </c>
      <c r="Q727" t="s">
        <v>13</v>
      </c>
      <c r="R727" t="s">
        <v>16</v>
      </c>
      <c r="S727" t="s">
        <v>16</v>
      </c>
      <c r="T727" s="79">
        <v>2</v>
      </c>
      <c r="U727" s="79">
        <v>20</v>
      </c>
      <c r="V727" s="79">
        <v>11</v>
      </c>
      <c r="W727" s="79">
        <v>18</v>
      </c>
      <c r="X727">
        <v>0.85288542599999995</v>
      </c>
      <c r="Y727" t="s">
        <v>712</v>
      </c>
      <c r="Z727" t="s">
        <v>626</v>
      </c>
      <c r="AA727">
        <v>1</v>
      </c>
      <c r="AB727">
        <v>0</v>
      </c>
      <c r="AE727" t="s">
        <v>529</v>
      </c>
      <c r="AF727">
        <v>0</v>
      </c>
      <c r="AG727" t="s">
        <v>671</v>
      </c>
      <c r="AH727" t="s">
        <v>1129</v>
      </c>
      <c r="AI727" t="s">
        <v>1130</v>
      </c>
      <c r="AJ727">
        <v>0.59524549999999998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7.0790315841099446E-4</v>
      </c>
    </row>
    <row r="728" spans="1:43" x14ac:dyDescent="0.35">
      <c r="A728">
        <v>727</v>
      </c>
      <c r="B728">
        <v>54</v>
      </c>
      <c r="C728" t="s">
        <v>44</v>
      </c>
      <c r="D728" s="4">
        <v>39.726666700000003</v>
      </c>
      <c r="E728" s="5">
        <v>147.17750000000001</v>
      </c>
      <c r="F728">
        <v>261.27</v>
      </c>
      <c r="G728" t="s">
        <v>613</v>
      </c>
      <c r="H728">
        <v>5229</v>
      </c>
      <c r="I728">
        <v>0</v>
      </c>
      <c r="J728" s="80">
        <v>2012</v>
      </c>
      <c r="K728" t="s">
        <v>30</v>
      </c>
      <c r="L728">
        <v>300</v>
      </c>
      <c r="M728">
        <v>36.542166029999997</v>
      </c>
      <c r="O728" t="s">
        <v>17</v>
      </c>
      <c r="P728">
        <v>100</v>
      </c>
      <c r="Q728" t="s">
        <v>13</v>
      </c>
      <c r="R728" t="s">
        <v>16</v>
      </c>
      <c r="S728" t="s">
        <v>16</v>
      </c>
      <c r="T728" s="79">
        <v>0</v>
      </c>
      <c r="U728" s="79">
        <v>2</v>
      </c>
      <c r="V728" s="79">
        <v>1</v>
      </c>
      <c r="W728" s="79">
        <v>2</v>
      </c>
      <c r="X728">
        <v>0.85288542599999995</v>
      </c>
      <c r="Y728" t="s">
        <v>712</v>
      </c>
      <c r="Z728" t="s">
        <v>626</v>
      </c>
      <c r="AA728">
        <v>1</v>
      </c>
      <c r="AB728">
        <v>505</v>
      </c>
      <c r="AE728" t="s">
        <v>529</v>
      </c>
      <c r="AF728">
        <v>118.42153344522035</v>
      </c>
      <c r="AG728">
        <v>0.75</v>
      </c>
      <c r="AH728">
        <v>88.816150083915261</v>
      </c>
      <c r="AI728">
        <v>29.605383361305087</v>
      </c>
      <c r="AJ728">
        <v>0.75</v>
      </c>
      <c r="AK728">
        <v>88.816150083915261</v>
      </c>
      <c r="AL728">
        <v>29.605383361305087</v>
      </c>
      <c r="AM728">
        <v>3245.5345025118299</v>
      </c>
      <c r="AN728">
        <v>1081.8448341706098</v>
      </c>
      <c r="AO728">
        <v>2.7680690767725</v>
      </c>
      <c r="AP728">
        <v>0.92268969225749975</v>
      </c>
      <c r="AQ728">
        <v>7.0790315841099446E-4</v>
      </c>
    </row>
    <row r="729" spans="1:43" x14ac:dyDescent="0.35">
      <c r="A729">
        <v>728</v>
      </c>
      <c r="B729">
        <v>54</v>
      </c>
      <c r="C729" t="s">
        <v>44</v>
      </c>
      <c r="D729" s="4">
        <v>41.200555600000001</v>
      </c>
      <c r="E729" s="5">
        <v>150.102778</v>
      </c>
      <c r="F729">
        <v>244.47</v>
      </c>
      <c r="G729" t="s">
        <v>613</v>
      </c>
      <c r="H729">
        <v>5249</v>
      </c>
      <c r="I729">
        <v>0</v>
      </c>
      <c r="J729" s="80">
        <v>2012</v>
      </c>
      <c r="K729" t="s">
        <v>30</v>
      </c>
      <c r="L729">
        <v>300</v>
      </c>
      <c r="M729">
        <v>36.542166029999997</v>
      </c>
      <c r="O729" t="s">
        <v>17</v>
      </c>
      <c r="P729">
        <v>100</v>
      </c>
      <c r="Q729" t="s">
        <v>13</v>
      </c>
      <c r="R729" t="s">
        <v>16</v>
      </c>
      <c r="S729" t="s">
        <v>16</v>
      </c>
      <c r="T729" s="79">
        <v>2</v>
      </c>
      <c r="U729" s="79">
        <v>20</v>
      </c>
      <c r="V729" s="79">
        <v>11</v>
      </c>
      <c r="W729" s="79">
        <v>18</v>
      </c>
      <c r="X729">
        <v>0.97091161199999998</v>
      </c>
      <c r="Y729" t="s">
        <v>1110</v>
      </c>
      <c r="Z729" t="s">
        <v>622</v>
      </c>
      <c r="AA729">
        <v>1</v>
      </c>
      <c r="AB729">
        <v>206</v>
      </c>
      <c r="AE729" t="s">
        <v>529</v>
      </c>
      <c r="AF729">
        <v>4.7149274158416166</v>
      </c>
      <c r="AG729">
        <v>0.75</v>
      </c>
      <c r="AH729">
        <v>3.5361955618812124</v>
      </c>
      <c r="AI729">
        <v>1.1787318539604041</v>
      </c>
      <c r="AJ729">
        <v>0.75</v>
      </c>
      <c r="AK729">
        <v>3.5361955618812124</v>
      </c>
      <c r="AL729">
        <v>1.1787318539604041</v>
      </c>
      <c r="AM729">
        <v>129.22024533681238</v>
      </c>
      <c r="AN729">
        <v>43.073415112270794</v>
      </c>
      <c r="AO729">
        <v>0.125461436703</v>
      </c>
      <c r="AP729">
        <v>4.1820478900999998E-2</v>
      </c>
      <c r="AQ729">
        <v>6.938593580892153E-4</v>
      </c>
    </row>
    <row r="730" spans="1:43" x14ac:dyDescent="0.35">
      <c r="A730">
        <v>729</v>
      </c>
      <c r="B730">
        <v>54</v>
      </c>
      <c r="C730" t="s">
        <v>44</v>
      </c>
      <c r="D730" s="4">
        <v>41.200555600000001</v>
      </c>
      <c r="E730" s="5">
        <v>150.102778</v>
      </c>
      <c r="F730">
        <v>244.47</v>
      </c>
      <c r="G730" t="s">
        <v>613</v>
      </c>
      <c r="H730">
        <v>5249</v>
      </c>
      <c r="I730">
        <v>0</v>
      </c>
      <c r="J730" s="80">
        <v>2012</v>
      </c>
      <c r="K730" t="s">
        <v>30</v>
      </c>
      <c r="L730">
        <v>300</v>
      </c>
      <c r="M730">
        <v>36.542166029999997</v>
      </c>
      <c r="O730" t="s">
        <v>17</v>
      </c>
      <c r="P730">
        <v>100</v>
      </c>
      <c r="Q730" t="s">
        <v>13</v>
      </c>
      <c r="R730" t="s">
        <v>16</v>
      </c>
      <c r="S730" t="s">
        <v>16</v>
      </c>
      <c r="T730" s="79">
        <v>0</v>
      </c>
      <c r="U730" s="79">
        <v>2</v>
      </c>
      <c r="V730" s="79">
        <v>1</v>
      </c>
      <c r="W730" s="79">
        <v>2</v>
      </c>
      <c r="X730">
        <v>0.97091161199999998</v>
      </c>
      <c r="Y730" t="s">
        <v>1110</v>
      </c>
      <c r="Z730" t="s">
        <v>622</v>
      </c>
      <c r="AA730">
        <v>1</v>
      </c>
      <c r="AB730">
        <v>81</v>
      </c>
      <c r="AE730" t="s">
        <v>529</v>
      </c>
      <c r="AF730">
        <v>16.685349932759895</v>
      </c>
      <c r="AG730">
        <v>0.75</v>
      </c>
      <c r="AH730">
        <v>12.514012449569922</v>
      </c>
      <c r="AI730">
        <v>4.1713374831899728</v>
      </c>
      <c r="AJ730">
        <v>0.75</v>
      </c>
      <c r="AK730">
        <v>12.514012449569922</v>
      </c>
      <c r="AL730">
        <v>4.1713374831899728</v>
      </c>
      <c r="AM730">
        <v>457.28912063367108</v>
      </c>
      <c r="AN730">
        <v>152.42970687789031</v>
      </c>
      <c r="AO730">
        <v>0.44398731726450003</v>
      </c>
      <c r="AP730">
        <v>0.14799577242149997</v>
      </c>
      <c r="AQ730">
        <v>6.938593580892153E-4</v>
      </c>
    </row>
    <row r="731" spans="1:43" x14ac:dyDescent="0.35">
      <c r="A731">
        <v>730</v>
      </c>
      <c r="B731">
        <v>54</v>
      </c>
      <c r="C731" t="s">
        <v>44</v>
      </c>
      <c r="D731" s="4">
        <v>41.200277800000002</v>
      </c>
      <c r="E731" s="5">
        <v>150.10305600000001</v>
      </c>
      <c r="F731">
        <v>244.62</v>
      </c>
      <c r="G731" t="s">
        <v>613</v>
      </c>
      <c r="H731">
        <v>5250</v>
      </c>
      <c r="I731">
        <v>0</v>
      </c>
      <c r="J731" s="80">
        <v>2012</v>
      </c>
      <c r="K731" t="s">
        <v>30</v>
      </c>
      <c r="L731">
        <v>300</v>
      </c>
      <c r="M731">
        <v>36.542166029999997</v>
      </c>
      <c r="O731" t="s">
        <v>17</v>
      </c>
      <c r="P731">
        <v>100</v>
      </c>
      <c r="Q731" t="s">
        <v>13</v>
      </c>
      <c r="R731" t="s">
        <v>16</v>
      </c>
      <c r="S731" t="s">
        <v>16</v>
      </c>
      <c r="T731" s="79">
        <v>2</v>
      </c>
      <c r="U731" s="79">
        <v>20</v>
      </c>
      <c r="V731" s="79">
        <v>11</v>
      </c>
      <c r="W731" s="79">
        <v>18</v>
      </c>
      <c r="X731">
        <v>0.97091161199999998</v>
      </c>
      <c r="Y731" t="s">
        <v>1110</v>
      </c>
      <c r="Z731" t="s">
        <v>622</v>
      </c>
      <c r="AA731">
        <v>1</v>
      </c>
      <c r="AB731">
        <v>60</v>
      </c>
      <c r="AE731" t="s">
        <v>529</v>
      </c>
      <c r="AF731">
        <v>1.3732798298567814</v>
      </c>
      <c r="AG731">
        <v>0.75</v>
      </c>
      <c r="AH731">
        <v>1.029959872392586</v>
      </c>
      <c r="AI731">
        <v>0.34331995746419541</v>
      </c>
      <c r="AJ731">
        <v>0.75</v>
      </c>
      <c r="AK731">
        <v>1.029959872392586</v>
      </c>
      <c r="AL731">
        <v>0.34331995746419541</v>
      </c>
      <c r="AM731">
        <v>37.636964661207486</v>
      </c>
      <c r="AN731">
        <v>12.545654887069166</v>
      </c>
      <c r="AO731">
        <v>3.6542166029999996E-2</v>
      </c>
      <c r="AP731">
        <v>1.2180722010000002E-2</v>
      </c>
      <c r="AQ731">
        <v>6.931645279590155E-4</v>
      </c>
    </row>
    <row r="732" spans="1:43" x14ac:dyDescent="0.35">
      <c r="A732">
        <v>731</v>
      </c>
      <c r="B732">
        <v>54</v>
      </c>
      <c r="C732" t="s">
        <v>44</v>
      </c>
      <c r="D732" s="4">
        <v>41.200277800000002</v>
      </c>
      <c r="E732" s="5">
        <v>150.10305600000001</v>
      </c>
      <c r="F732">
        <v>244.62</v>
      </c>
      <c r="G732" t="s">
        <v>613</v>
      </c>
      <c r="H732">
        <v>5250</v>
      </c>
      <c r="I732">
        <v>0</v>
      </c>
      <c r="J732" s="80">
        <v>2012</v>
      </c>
      <c r="K732" t="s">
        <v>30</v>
      </c>
      <c r="L732">
        <v>300</v>
      </c>
      <c r="M732">
        <v>36.542166029999997</v>
      </c>
      <c r="O732" t="s">
        <v>17</v>
      </c>
      <c r="P732">
        <v>100</v>
      </c>
      <c r="Q732" t="s">
        <v>13</v>
      </c>
      <c r="R732" t="s">
        <v>16</v>
      </c>
      <c r="S732" t="s">
        <v>16</v>
      </c>
      <c r="T732" s="79">
        <v>0</v>
      </c>
      <c r="U732" s="79">
        <v>2</v>
      </c>
      <c r="V732" s="79">
        <v>1</v>
      </c>
      <c r="W732" s="79">
        <v>2</v>
      </c>
      <c r="X732">
        <v>0.97091161199999998</v>
      </c>
      <c r="Y732" t="s">
        <v>1110</v>
      </c>
      <c r="Z732" t="s">
        <v>622</v>
      </c>
      <c r="AA732">
        <v>1</v>
      </c>
      <c r="AB732">
        <v>51</v>
      </c>
      <c r="AE732" t="s">
        <v>529</v>
      </c>
      <c r="AF732">
        <v>10.505590698404378</v>
      </c>
      <c r="AG732">
        <v>0.75</v>
      </c>
      <c r="AH732">
        <v>7.8791930238032837</v>
      </c>
      <c r="AI732">
        <v>2.626397674601094</v>
      </c>
      <c r="AJ732">
        <v>0.75</v>
      </c>
      <c r="AK732">
        <v>7.8791930238032837</v>
      </c>
      <c r="AL732">
        <v>2.626397674601094</v>
      </c>
      <c r="AM732">
        <v>287.92277965823729</v>
      </c>
      <c r="AN732">
        <v>95.974259886079082</v>
      </c>
      <c r="AO732">
        <v>0.27954757012949999</v>
      </c>
      <c r="AP732">
        <v>9.3182523376499973E-2</v>
      </c>
      <c r="AQ732">
        <v>6.931645279590155E-4</v>
      </c>
    </row>
    <row r="733" spans="1:43" x14ac:dyDescent="0.35">
      <c r="A733">
        <v>732</v>
      </c>
      <c r="B733">
        <v>54</v>
      </c>
      <c r="C733" t="s">
        <v>44</v>
      </c>
      <c r="D733" s="4">
        <v>42.484166700000003</v>
      </c>
      <c r="E733" s="5">
        <v>154.00666699999999</v>
      </c>
      <c r="F733">
        <v>305.27999999999997</v>
      </c>
      <c r="G733" t="s">
        <v>613</v>
      </c>
      <c r="H733">
        <v>5296</v>
      </c>
      <c r="I733">
        <v>0</v>
      </c>
      <c r="J733" s="80">
        <v>2012</v>
      </c>
      <c r="K733" t="s">
        <v>30</v>
      </c>
      <c r="L733">
        <v>300</v>
      </c>
      <c r="M733">
        <v>36.542166029999997</v>
      </c>
      <c r="O733" t="s">
        <v>17</v>
      </c>
      <c r="P733">
        <v>100</v>
      </c>
      <c r="Q733" t="s">
        <v>13</v>
      </c>
      <c r="R733" t="s">
        <v>16</v>
      </c>
      <c r="S733" t="s">
        <v>16</v>
      </c>
      <c r="T733" s="79">
        <v>2</v>
      </c>
      <c r="U733" s="79">
        <v>20</v>
      </c>
      <c r="V733" s="79">
        <v>11</v>
      </c>
      <c r="W733" s="79">
        <v>18</v>
      </c>
      <c r="X733">
        <v>1.0288151290000001</v>
      </c>
      <c r="Y733" t="s">
        <v>1110</v>
      </c>
      <c r="Z733" t="s">
        <v>622</v>
      </c>
      <c r="AA733">
        <v>1</v>
      </c>
      <c r="AB733">
        <v>134</v>
      </c>
      <c r="AE733" t="s">
        <v>529</v>
      </c>
      <c r="AF733">
        <v>2.8943759610846254</v>
      </c>
      <c r="AG733">
        <v>0.75</v>
      </c>
      <c r="AH733">
        <v>2.170781970813469</v>
      </c>
      <c r="AI733">
        <v>0.72359399027115634</v>
      </c>
      <c r="AJ733">
        <v>0.75</v>
      </c>
      <c r="AK733">
        <v>2.170781970813469</v>
      </c>
      <c r="AL733">
        <v>0.72359399027115634</v>
      </c>
      <c r="AM733">
        <v>79.325075192396397</v>
      </c>
      <c r="AN733">
        <v>26.441691730798802</v>
      </c>
      <c r="AO733">
        <v>8.1610837467E-2</v>
      </c>
      <c r="AP733">
        <v>2.7203612489000006E-2</v>
      </c>
      <c r="AQ733">
        <v>6.6194332938455068E-4</v>
      </c>
    </row>
    <row r="734" spans="1:43" x14ac:dyDescent="0.35">
      <c r="A734">
        <v>733</v>
      </c>
      <c r="B734">
        <v>54</v>
      </c>
      <c r="C734" t="s">
        <v>44</v>
      </c>
      <c r="D734" s="4">
        <v>42.484166700000003</v>
      </c>
      <c r="E734" s="5">
        <v>154.00666699999999</v>
      </c>
      <c r="F734">
        <v>305.27999999999997</v>
      </c>
      <c r="G734" t="s">
        <v>613</v>
      </c>
      <c r="H734">
        <v>5296</v>
      </c>
      <c r="I734">
        <v>0</v>
      </c>
      <c r="J734" s="80">
        <v>2012</v>
      </c>
      <c r="K734" t="s">
        <v>30</v>
      </c>
      <c r="L734">
        <v>300</v>
      </c>
      <c r="M734">
        <v>36.542166029999997</v>
      </c>
      <c r="O734" t="s">
        <v>17</v>
      </c>
      <c r="P734">
        <v>100</v>
      </c>
      <c r="Q734" t="s">
        <v>13</v>
      </c>
      <c r="R734" t="s">
        <v>16</v>
      </c>
      <c r="S734" t="s">
        <v>16</v>
      </c>
      <c r="T734" s="79">
        <v>0</v>
      </c>
      <c r="U734" s="79">
        <v>2</v>
      </c>
      <c r="V734" s="79">
        <v>1</v>
      </c>
      <c r="W734" s="79">
        <v>2</v>
      </c>
      <c r="X734">
        <v>1.0288151290000001</v>
      </c>
      <c r="Y734" t="s">
        <v>1110</v>
      </c>
      <c r="Z734" t="s">
        <v>622</v>
      </c>
      <c r="AA734">
        <v>1</v>
      </c>
      <c r="AB734">
        <v>100</v>
      </c>
      <c r="AE734" t="s">
        <v>529</v>
      </c>
      <c r="AF734">
        <v>19.439838544598228</v>
      </c>
      <c r="AG734">
        <v>0.75</v>
      </c>
      <c r="AH734">
        <v>14.57987890844867</v>
      </c>
      <c r="AI734">
        <v>4.8599596361495578</v>
      </c>
      <c r="AJ734">
        <v>0.75</v>
      </c>
      <c r="AK734">
        <v>14.57987890844867</v>
      </c>
      <c r="AL734">
        <v>4.8599596361495578</v>
      </c>
      <c r="AM734">
        <v>532.78035576982643</v>
      </c>
      <c r="AN734">
        <v>177.59345192327552</v>
      </c>
      <c r="AO734">
        <v>0.5481324904499999</v>
      </c>
      <c r="AP734">
        <v>0.18271083015</v>
      </c>
      <c r="AQ734">
        <v>6.6194332938455068E-4</v>
      </c>
    </row>
    <row r="735" spans="1:43" x14ac:dyDescent="0.35">
      <c r="A735">
        <v>734</v>
      </c>
      <c r="B735">
        <v>54</v>
      </c>
      <c r="C735" t="s">
        <v>44</v>
      </c>
      <c r="D735" s="4">
        <v>42.484444400000001</v>
      </c>
      <c r="E735" s="5">
        <v>154.00666699999999</v>
      </c>
      <c r="F735">
        <v>306.67</v>
      </c>
      <c r="G735" t="s">
        <v>613</v>
      </c>
      <c r="H735">
        <v>5299</v>
      </c>
      <c r="I735">
        <v>0</v>
      </c>
      <c r="J735" s="80">
        <v>2012</v>
      </c>
      <c r="K735" t="s">
        <v>30</v>
      </c>
      <c r="L735">
        <v>300</v>
      </c>
      <c r="M735">
        <v>36.542166029999997</v>
      </c>
      <c r="O735" t="s">
        <v>17</v>
      </c>
      <c r="P735">
        <v>100</v>
      </c>
      <c r="Q735" t="s">
        <v>13</v>
      </c>
      <c r="R735" t="s">
        <v>16</v>
      </c>
      <c r="S735" t="s">
        <v>16</v>
      </c>
      <c r="T735" s="79">
        <v>2</v>
      </c>
      <c r="U735" s="79">
        <v>20</v>
      </c>
      <c r="V735" s="79">
        <v>11</v>
      </c>
      <c r="W735" s="79">
        <v>18</v>
      </c>
      <c r="X735">
        <v>1.0288151290000001</v>
      </c>
      <c r="Y735" t="s">
        <v>1110</v>
      </c>
      <c r="Z735" t="s">
        <v>622</v>
      </c>
      <c r="AA735">
        <v>1</v>
      </c>
      <c r="AB735">
        <v>61</v>
      </c>
      <c r="AE735" t="s">
        <v>529</v>
      </c>
      <c r="AF735">
        <v>1.3175890569116575</v>
      </c>
      <c r="AG735">
        <v>0.75</v>
      </c>
      <c r="AH735">
        <v>0.98819179268374313</v>
      </c>
      <c r="AI735">
        <v>0.32939726422791438</v>
      </c>
      <c r="AJ735">
        <v>0.75</v>
      </c>
      <c r="AK735">
        <v>0.98819179268374313</v>
      </c>
      <c r="AL735">
        <v>0.32939726422791438</v>
      </c>
      <c r="AM735">
        <v>36.11066855773268</v>
      </c>
      <c r="AN735">
        <v>12.036889519244227</v>
      </c>
      <c r="AO735">
        <v>3.7151202130499994E-2</v>
      </c>
      <c r="AP735">
        <v>1.2383734043499997E-2</v>
      </c>
      <c r="AQ735">
        <v>6.5995671176617265E-4</v>
      </c>
    </row>
    <row r="736" spans="1:43" x14ac:dyDescent="0.35">
      <c r="A736">
        <v>735</v>
      </c>
      <c r="B736">
        <v>54</v>
      </c>
      <c r="C736" t="s">
        <v>44</v>
      </c>
      <c r="D736" s="4">
        <v>42.484444400000001</v>
      </c>
      <c r="E736" s="5">
        <v>154.00666699999999</v>
      </c>
      <c r="F736">
        <v>306.67</v>
      </c>
      <c r="G736" t="s">
        <v>613</v>
      </c>
      <c r="H736">
        <v>5299</v>
      </c>
      <c r="I736">
        <v>0</v>
      </c>
      <c r="J736" s="80">
        <v>2012</v>
      </c>
      <c r="K736" t="s">
        <v>30</v>
      </c>
      <c r="L736">
        <v>300</v>
      </c>
      <c r="M736">
        <v>36.542166029999997</v>
      </c>
      <c r="O736" t="s">
        <v>17</v>
      </c>
      <c r="P736">
        <v>100</v>
      </c>
      <c r="Q736" t="s">
        <v>13</v>
      </c>
      <c r="R736" t="s">
        <v>16</v>
      </c>
      <c r="S736" t="s">
        <v>16</v>
      </c>
      <c r="T736" s="79">
        <v>0</v>
      </c>
      <c r="U736" s="79">
        <v>2</v>
      </c>
      <c r="V736" s="79">
        <v>1</v>
      </c>
      <c r="W736" s="79">
        <v>2</v>
      </c>
      <c r="X736">
        <v>1.0288151290000001</v>
      </c>
      <c r="Y736" t="s">
        <v>1110</v>
      </c>
      <c r="Z736" t="s">
        <v>622</v>
      </c>
      <c r="AA736">
        <v>1</v>
      </c>
      <c r="AB736">
        <v>16</v>
      </c>
      <c r="AE736" t="s">
        <v>529</v>
      </c>
      <c r="AF736">
        <v>3.1103741671357166</v>
      </c>
      <c r="AG736">
        <v>0.75</v>
      </c>
      <c r="AH736">
        <v>2.3327806253517873</v>
      </c>
      <c r="AI736">
        <v>0.77759354178392925</v>
      </c>
      <c r="AJ736">
        <v>0.75</v>
      </c>
      <c r="AK736">
        <v>2.3327806253517873</v>
      </c>
      <c r="AL736">
        <v>0.77759354178392925</v>
      </c>
      <c r="AM736">
        <v>85.244856923172236</v>
      </c>
      <c r="AN736">
        <v>28.414952307724086</v>
      </c>
      <c r="AO736">
        <v>8.7701198472000003E-2</v>
      </c>
      <c r="AP736">
        <v>2.9233732824000006E-2</v>
      </c>
      <c r="AQ736">
        <v>6.5995671176617265E-4</v>
      </c>
    </row>
    <row r="737" spans="1:43" x14ac:dyDescent="0.35">
      <c r="A737">
        <v>736</v>
      </c>
      <c r="B737">
        <v>54</v>
      </c>
      <c r="C737" t="s">
        <v>44</v>
      </c>
      <c r="D737" s="4">
        <v>40.225277800000001</v>
      </c>
      <c r="E737" s="5">
        <v>148.10166699999999</v>
      </c>
      <c r="F737">
        <v>243.37</v>
      </c>
      <c r="G737" t="s">
        <v>613</v>
      </c>
      <c r="H737">
        <v>5348</v>
      </c>
      <c r="I737">
        <v>0</v>
      </c>
      <c r="J737" s="80">
        <v>2012</v>
      </c>
      <c r="K737" t="s">
        <v>30</v>
      </c>
      <c r="L737">
        <v>300</v>
      </c>
      <c r="M737">
        <v>36.542166029999997</v>
      </c>
      <c r="O737" t="s">
        <v>17</v>
      </c>
      <c r="P737">
        <v>100</v>
      </c>
      <c r="Q737" t="s">
        <v>13</v>
      </c>
      <c r="R737" t="s">
        <v>16</v>
      </c>
      <c r="S737" t="s">
        <v>16</v>
      </c>
      <c r="T737" s="79">
        <v>2</v>
      </c>
      <c r="U737" s="79">
        <v>20</v>
      </c>
      <c r="V737" s="79">
        <v>11</v>
      </c>
      <c r="W737" s="79">
        <v>18</v>
      </c>
      <c r="X737">
        <v>0.97091161199999998</v>
      </c>
      <c r="Y737" t="s">
        <v>1110</v>
      </c>
      <c r="Z737" t="s">
        <v>622</v>
      </c>
      <c r="AA737">
        <v>1</v>
      </c>
      <c r="AB737">
        <v>0</v>
      </c>
      <c r="AE737" t="s">
        <v>529</v>
      </c>
      <c r="AF737">
        <v>0</v>
      </c>
      <c r="AG737" t="s">
        <v>671</v>
      </c>
      <c r="AH737" t="s">
        <v>1129</v>
      </c>
      <c r="AI737" t="s">
        <v>1130</v>
      </c>
      <c r="AJ737">
        <v>0.59524549999999998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6.2833980077955129E-4</v>
      </c>
    </row>
    <row r="738" spans="1:43" x14ac:dyDescent="0.35">
      <c r="A738">
        <v>737</v>
      </c>
      <c r="B738">
        <v>54</v>
      </c>
      <c r="C738" t="s">
        <v>44</v>
      </c>
      <c r="D738" s="4">
        <v>40.225277800000001</v>
      </c>
      <c r="E738" s="5">
        <v>148.10166699999999</v>
      </c>
      <c r="F738">
        <v>243.37</v>
      </c>
      <c r="G738" t="s">
        <v>613</v>
      </c>
      <c r="H738">
        <v>5348</v>
      </c>
      <c r="I738">
        <v>0</v>
      </c>
      <c r="J738" s="80">
        <v>2012</v>
      </c>
      <c r="K738" t="s">
        <v>30</v>
      </c>
      <c r="L738">
        <v>300</v>
      </c>
      <c r="M738">
        <v>36.542166029999997</v>
      </c>
      <c r="O738" t="s">
        <v>17</v>
      </c>
      <c r="P738">
        <v>100</v>
      </c>
      <c r="Q738" t="s">
        <v>13</v>
      </c>
      <c r="R738" t="s">
        <v>16</v>
      </c>
      <c r="S738" t="s">
        <v>16</v>
      </c>
      <c r="T738" s="79">
        <v>0</v>
      </c>
      <c r="U738" s="79">
        <v>2</v>
      </c>
      <c r="V738" s="79">
        <v>1</v>
      </c>
      <c r="W738" s="79">
        <v>2</v>
      </c>
      <c r="X738">
        <v>0.97091161199999998</v>
      </c>
      <c r="Y738" t="s">
        <v>1110</v>
      </c>
      <c r="Z738" t="s">
        <v>622</v>
      </c>
      <c r="AA738">
        <v>1</v>
      </c>
      <c r="AB738">
        <v>28</v>
      </c>
      <c r="AE738" t="s">
        <v>529</v>
      </c>
      <c r="AF738">
        <v>5.7677752853984812</v>
      </c>
      <c r="AG738">
        <v>0.75</v>
      </c>
      <c r="AH738">
        <v>4.3258314640488607</v>
      </c>
      <c r="AI738">
        <v>1.4419438213496205</v>
      </c>
      <c r="AJ738">
        <v>0.75</v>
      </c>
      <c r="AK738">
        <v>4.3258314640488607</v>
      </c>
      <c r="AL738">
        <v>1.4419438213496205</v>
      </c>
      <c r="AM738">
        <v>158.07525157707144</v>
      </c>
      <c r="AN738">
        <v>52.69175052569048</v>
      </c>
      <c r="AO738">
        <v>0.15347709732599998</v>
      </c>
      <c r="AP738">
        <v>5.1159032441999992E-2</v>
      </c>
      <c r="AQ738">
        <v>6.2833980077955129E-4</v>
      </c>
    </row>
    <row r="739" spans="1:43" x14ac:dyDescent="0.35">
      <c r="A739">
        <v>738</v>
      </c>
      <c r="B739">
        <v>54</v>
      </c>
      <c r="C739" t="s">
        <v>44</v>
      </c>
      <c r="D739" s="4">
        <v>40.223888899999999</v>
      </c>
      <c r="E739" s="5">
        <v>148.10055600000001</v>
      </c>
      <c r="F739">
        <v>243.45</v>
      </c>
      <c r="G739" t="s">
        <v>613</v>
      </c>
      <c r="H739">
        <v>5350</v>
      </c>
      <c r="I739">
        <v>0</v>
      </c>
      <c r="J739" s="80">
        <v>2012</v>
      </c>
      <c r="K739" t="s">
        <v>30</v>
      </c>
      <c r="L739">
        <v>300</v>
      </c>
      <c r="M739">
        <v>36.542166029999997</v>
      </c>
      <c r="O739" t="s">
        <v>17</v>
      </c>
      <c r="P739">
        <v>100</v>
      </c>
      <c r="Q739" t="s">
        <v>13</v>
      </c>
      <c r="R739" t="s">
        <v>16</v>
      </c>
      <c r="S739" t="s">
        <v>16</v>
      </c>
      <c r="T739" s="79">
        <v>2</v>
      </c>
      <c r="U739" s="79">
        <v>20</v>
      </c>
      <c r="V739" s="79">
        <v>11</v>
      </c>
      <c r="W739" s="79">
        <v>18</v>
      </c>
      <c r="X739">
        <v>0.97091161199999998</v>
      </c>
      <c r="Y739" t="s">
        <v>1110</v>
      </c>
      <c r="Z739" t="s">
        <v>622</v>
      </c>
      <c r="AA739">
        <v>1</v>
      </c>
      <c r="AB739">
        <v>27</v>
      </c>
      <c r="AE739" t="s">
        <v>529</v>
      </c>
      <c r="AF739">
        <v>0.61797592343555174</v>
      </c>
      <c r="AG739">
        <v>0.75</v>
      </c>
      <c r="AH739">
        <v>0.46348194257666381</v>
      </c>
      <c r="AI739">
        <v>0.15449398085888794</v>
      </c>
      <c r="AJ739">
        <v>0.75</v>
      </c>
      <c r="AK739">
        <v>0.46348194257666381</v>
      </c>
      <c r="AL739">
        <v>0.15449398085888794</v>
      </c>
      <c r="AM739">
        <v>16.936634097543372</v>
      </c>
      <c r="AN739">
        <v>5.6455446991811247</v>
      </c>
      <c r="AO739">
        <v>1.6443974713499999E-2</v>
      </c>
      <c r="AP739">
        <v>5.481324904500001E-3</v>
      </c>
      <c r="AQ739">
        <v>6.2708199306860427E-4</v>
      </c>
    </row>
    <row r="740" spans="1:43" x14ac:dyDescent="0.35">
      <c r="A740">
        <v>739</v>
      </c>
      <c r="B740">
        <v>54</v>
      </c>
      <c r="C740" t="s">
        <v>44</v>
      </c>
      <c r="D740" s="4">
        <v>40.223888899999999</v>
      </c>
      <c r="E740" s="5">
        <v>148.10055600000001</v>
      </c>
      <c r="F740">
        <v>243.45</v>
      </c>
      <c r="G740" t="s">
        <v>613</v>
      </c>
      <c r="H740">
        <v>5350</v>
      </c>
      <c r="I740">
        <v>0</v>
      </c>
      <c r="J740" s="80">
        <v>2012</v>
      </c>
      <c r="K740" t="s">
        <v>30</v>
      </c>
      <c r="L740">
        <v>300</v>
      </c>
      <c r="M740">
        <v>36.542166029999997</v>
      </c>
      <c r="O740" t="s">
        <v>17</v>
      </c>
      <c r="P740">
        <v>100</v>
      </c>
      <c r="Q740" t="s">
        <v>13</v>
      </c>
      <c r="R740" t="s">
        <v>16</v>
      </c>
      <c r="S740" t="s">
        <v>16</v>
      </c>
      <c r="T740" s="79">
        <v>0</v>
      </c>
      <c r="U740" s="79">
        <v>2</v>
      </c>
      <c r="V740" s="79">
        <v>1</v>
      </c>
      <c r="W740" s="79">
        <v>2</v>
      </c>
      <c r="X740">
        <v>0.97091161199999998</v>
      </c>
      <c r="Y740" t="s">
        <v>1110</v>
      </c>
      <c r="Z740" t="s">
        <v>622</v>
      </c>
      <c r="AA740">
        <v>1</v>
      </c>
      <c r="AB740">
        <v>65</v>
      </c>
      <c r="AE740" t="s">
        <v>529</v>
      </c>
      <c r="AF740">
        <v>13.389478341103619</v>
      </c>
      <c r="AG740">
        <v>0.75</v>
      </c>
      <c r="AH740">
        <v>10.042108755827714</v>
      </c>
      <c r="AI740">
        <v>3.3473695852759047</v>
      </c>
      <c r="AJ740">
        <v>0.75</v>
      </c>
      <c r="AK740">
        <v>10.042108755827714</v>
      </c>
      <c r="AL740">
        <v>3.3473695852759047</v>
      </c>
      <c r="AM740">
        <v>366.96040544677305</v>
      </c>
      <c r="AN740">
        <v>122.32013514892435</v>
      </c>
      <c r="AO740">
        <v>0.3562861187925</v>
      </c>
      <c r="AP740">
        <v>0.11876203959750001</v>
      </c>
      <c r="AQ740">
        <v>6.2708199306860427E-4</v>
      </c>
    </row>
    <row r="741" spans="1:43" x14ac:dyDescent="0.35">
      <c r="A741">
        <v>740</v>
      </c>
      <c r="B741">
        <v>54</v>
      </c>
      <c r="C741" t="s">
        <v>44</v>
      </c>
      <c r="D741" s="4">
        <v>43.593611099999997</v>
      </c>
      <c r="E741" s="5">
        <v>153.96694400000001</v>
      </c>
      <c r="F741">
        <v>249.1</v>
      </c>
      <c r="G741" t="s">
        <v>613</v>
      </c>
      <c r="H741">
        <v>5378</v>
      </c>
      <c r="I741">
        <v>0</v>
      </c>
      <c r="J741" s="80">
        <v>2012</v>
      </c>
      <c r="K741" t="s">
        <v>30</v>
      </c>
      <c r="L741">
        <v>300</v>
      </c>
      <c r="M741">
        <v>36.542166029999997</v>
      </c>
      <c r="O741" t="s">
        <v>17</v>
      </c>
      <c r="P741">
        <v>100</v>
      </c>
      <c r="Q741" t="s">
        <v>13</v>
      </c>
      <c r="R741" t="s">
        <v>16</v>
      </c>
      <c r="S741" t="s">
        <v>16</v>
      </c>
      <c r="T741" s="79">
        <v>2</v>
      </c>
      <c r="U741" s="79">
        <v>20</v>
      </c>
      <c r="V741" s="79">
        <v>11</v>
      </c>
      <c r="W741" s="79">
        <v>18</v>
      </c>
      <c r="X741">
        <v>0.31036865699999999</v>
      </c>
      <c r="Y741" t="s">
        <v>823</v>
      </c>
      <c r="Z741" t="s">
        <v>643</v>
      </c>
      <c r="AA741">
        <v>1</v>
      </c>
      <c r="AB741">
        <v>27</v>
      </c>
      <c r="AE741" t="s">
        <v>529</v>
      </c>
      <c r="AF741">
        <v>1.9331848963086504</v>
      </c>
      <c r="AG741">
        <v>0.75</v>
      </c>
      <c r="AH741">
        <v>1.4498886722314879</v>
      </c>
      <c r="AI741">
        <v>0.48329622407716255</v>
      </c>
      <c r="AJ741">
        <v>0.75</v>
      </c>
      <c r="AK741">
        <v>1.4498886722314879</v>
      </c>
      <c r="AL741">
        <v>0.48329622407716255</v>
      </c>
      <c r="AM741">
        <v>52.982072585699278</v>
      </c>
      <c r="AN741">
        <v>17.660690861899756</v>
      </c>
      <c r="AO741">
        <v>1.6443974713500002E-2</v>
      </c>
      <c r="AP741">
        <v>5.4813249044999993E-3</v>
      </c>
      <c r="AQ741">
        <v>6.0973478224021923E-4</v>
      </c>
    </row>
    <row r="742" spans="1:43" x14ac:dyDescent="0.35">
      <c r="A742">
        <v>741</v>
      </c>
      <c r="B742">
        <v>54</v>
      </c>
      <c r="C742" t="s">
        <v>44</v>
      </c>
      <c r="D742" s="4">
        <v>43.593611099999997</v>
      </c>
      <c r="E742" s="5">
        <v>153.96694400000001</v>
      </c>
      <c r="F742">
        <v>249.1</v>
      </c>
      <c r="G742" t="s">
        <v>613</v>
      </c>
      <c r="H742">
        <v>5378</v>
      </c>
      <c r="I742">
        <v>0</v>
      </c>
      <c r="J742" s="80">
        <v>2012</v>
      </c>
      <c r="K742" t="s">
        <v>30</v>
      </c>
      <c r="L742">
        <v>300</v>
      </c>
      <c r="M742">
        <v>36.542166029999997</v>
      </c>
      <c r="O742" t="s">
        <v>17</v>
      </c>
      <c r="P742">
        <v>100</v>
      </c>
      <c r="Q742" t="s">
        <v>13</v>
      </c>
      <c r="R742" t="s">
        <v>16</v>
      </c>
      <c r="S742" t="s">
        <v>16</v>
      </c>
      <c r="T742" s="79">
        <v>0</v>
      </c>
      <c r="U742" s="79">
        <v>2</v>
      </c>
      <c r="V742" s="79">
        <v>1</v>
      </c>
      <c r="W742" s="79">
        <v>2</v>
      </c>
      <c r="X742">
        <v>0.31036865699999999</v>
      </c>
      <c r="Y742" t="s">
        <v>823</v>
      </c>
      <c r="Z742" t="s">
        <v>643</v>
      </c>
      <c r="AA742">
        <v>1</v>
      </c>
      <c r="AB742">
        <v>98</v>
      </c>
      <c r="AE742" t="s">
        <v>529</v>
      </c>
      <c r="AF742">
        <v>63.150706612749246</v>
      </c>
      <c r="AG742">
        <v>0.75</v>
      </c>
      <c r="AH742">
        <v>47.363029959561935</v>
      </c>
      <c r="AI742">
        <v>15.787676653187312</v>
      </c>
      <c r="AJ742">
        <v>0.75</v>
      </c>
      <c r="AK742">
        <v>47.363029959561935</v>
      </c>
      <c r="AL742">
        <v>15.787676653187312</v>
      </c>
      <c r="AM742">
        <v>1730.7477044661762</v>
      </c>
      <c r="AN742">
        <v>576.91590148872547</v>
      </c>
      <c r="AO742">
        <v>0.53716984064099993</v>
      </c>
      <c r="AP742">
        <v>0.17905661354700003</v>
      </c>
      <c r="AQ742">
        <v>6.0973478224021923E-4</v>
      </c>
    </row>
    <row r="743" spans="1:43" x14ac:dyDescent="0.35">
      <c r="A743">
        <v>742</v>
      </c>
      <c r="B743">
        <v>54</v>
      </c>
      <c r="C743" t="s">
        <v>44</v>
      </c>
      <c r="D743" s="4">
        <v>43.5833333</v>
      </c>
      <c r="E743" s="5">
        <v>153.966667</v>
      </c>
      <c r="F743">
        <v>251</v>
      </c>
      <c r="G743" t="s">
        <v>613</v>
      </c>
      <c r="H743">
        <v>5386</v>
      </c>
      <c r="I743">
        <v>0</v>
      </c>
      <c r="J743" s="80">
        <v>2012</v>
      </c>
      <c r="K743" t="s">
        <v>30</v>
      </c>
      <c r="L743">
        <v>300</v>
      </c>
      <c r="M743">
        <v>36.542166029999997</v>
      </c>
      <c r="O743" t="s">
        <v>17</v>
      </c>
      <c r="P743">
        <v>100</v>
      </c>
      <c r="Q743" t="s">
        <v>13</v>
      </c>
      <c r="R743" t="s">
        <v>16</v>
      </c>
      <c r="S743" t="s">
        <v>16</v>
      </c>
      <c r="T743" s="79">
        <v>2</v>
      </c>
      <c r="U743" s="79">
        <v>20</v>
      </c>
      <c r="V743" s="79">
        <v>11</v>
      </c>
      <c r="W743" s="79">
        <v>18</v>
      </c>
      <c r="X743">
        <v>0.31036865699999999</v>
      </c>
      <c r="Y743" t="s">
        <v>823</v>
      </c>
      <c r="Z743" t="s">
        <v>643</v>
      </c>
      <c r="AA743">
        <v>1</v>
      </c>
      <c r="AB743">
        <v>82</v>
      </c>
      <c r="AE743" t="s">
        <v>529</v>
      </c>
      <c r="AF743">
        <v>5.8711541295299741</v>
      </c>
      <c r="AG743">
        <v>0.75</v>
      </c>
      <c r="AH743">
        <v>4.4033655971474808</v>
      </c>
      <c r="AI743">
        <v>1.4677885323824933</v>
      </c>
      <c r="AJ743">
        <v>0.75</v>
      </c>
      <c r="AK743">
        <v>4.4033655971474808</v>
      </c>
      <c r="AL743">
        <v>1.4677885323824933</v>
      </c>
      <c r="AM743">
        <v>160.90851674175332</v>
      </c>
      <c r="AN743">
        <v>53.636172247251103</v>
      </c>
      <c r="AO743">
        <v>4.9940960240999997E-2</v>
      </c>
      <c r="AP743">
        <v>1.6646986746999996E-2</v>
      </c>
      <c r="AQ743">
        <v>6.048671655223386E-4</v>
      </c>
    </row>
    <row r="744" spans="1:43" x14ac:dyDescent="0.35">
      <c r="A744">
        <v>743</v>
      </c>
      <c r="B744">
        <v>54</v>
      </c>
      <c r="C744" t="s">
        <v>44</v>
      </c>
      <c r="D744" s="4">
        <v>43.5833333</v>
      </c>
      <c r="E744" s="5">
        <v>153.966667</v>
      </c>
      <c r="F744">
        <v>251</v>
      </c>
      <c r="G744" t="s">
        <v>613</v>
      </c>
      <c r="H744">
        <v>5386</v>
      </c>
      <c r="I744">
        <v>0</v>
      </c>
      <c r="J744" s="80">
        <v>2012</v>
      </c>
      <c r="K744" t="s">
        <v>30</v>
      </c>
      <c r="L744">
        <v>300</v>
      </c>
      <c r="M744">
        <v>36.542166029999997</v>
      </c>
      <c r="O744" t="s">
        <v>17</v>
      </c>
      <c r="P744">
        <v>100</v>
      </c>
      <c r="Q744" t="s">
        <v>13</v>
      </c>
      <c r="R744" t="s">
        <v>16</v>
      </c>
      <c r="S744" t="s">
        <v>16</v>
      </c>
      <c r="T744" s="79">
        <v>0</v>
      </c>
      <c r="U744" s="79">
        <v>2</v>
      </c>
      <c r="V744" s="79">
        <v>1</v>
      </c>
      <c r="W744" s="79">
        <v>2</v>
      </c>
      <c r="X744">
        <v>0.31036865699999999</v>
      </c>
      <c r="Y744" t="s">
        <v>823</v>
      </c>
      <c r="Z744" t="s">
        <v>643</v>
      </c>
      <c r="AA744">
        <v>1</v>
      </c>
      <c r="AB744">
        <v>80</v>
      </c>
      <c r="AE744" t="s">
        <v>529</v>
      </c>
      <c r="AF744">
        <v>51.551597234897336</v>
      </c>
      <c r="AG744">
        <v>0.75</v>
      </c>
      <c r="AH744">
        <v>38.663697926173</v>
      </c>
      <c r="AI744">
        <v>12.887899308724336</v>
      </c>
      <c r="AJ744">
        <v>0.75</v>
      </c>
      <c r="AK744">
        <v>38.663697926173</v>
      </c>
      <c r="AL744">
        <v>12.887899308724336</v>
      </c>
      <c r="AM744">
        <v>1412.8552689519804</v>
      </c>
      <c r="AN744">
        <v>470.9517563173269</v>
      </c>
      <c r="AO744">
        <v>0.43850599235999993</v>
      </c>
      <c r="AP744">
        <v>0.14616866412000001</v>
      </c>
      <c r="AQ744">
        <v>6.048671655223386E-4</v>
      </c>
    </row>
    <row r="745" spans="1:43" x14ac:dyDescent="0.35">
      <c r="A745">
        <v>744</v>
      </c>
      <c r="B745">
        <v>54</v>
      </c>
      <c r="C745" t="s">
        <v>44</v>
      </c>
      <c r="D745" s="4">
        <v>43.971944399999998</v>
      </c>
      <c r="E745" s="5">
        <v>157.33805599999999</v>
      </c>
      <c r="F745">
        <v>323.97000000000003</v>
      </c>
      <c r="G745" t="s">
        <v>613</v>
      </c>
      <c r="H745">
        <v>5401</v>
      </c>
      <c r="I745">
        <v>0</v>
      </c>
      <c r="J745" s="80">
        <v>2012</v>
      </c>
      <c r="K745" t="s">
        <v>30</v>
      </c>
      <c r="L745">
        <v>300</v>
      </c>
      <c r="M745">
        <v>36.542166029999997</v>
      </c>
      <c r="O745" t="s">
        <v>17</v>
      </c>
      <c r="P745">
        <v>100</v>
      </c>
      <c r="Q745" t="s">
        <v>13</v>
      </c>
      <c r="R745" t="s">
        <v>16</v>
      </c>
      <c r="S745" t="s">
        <v>16</v>
      </c>
      <c r="T745" s="79">
        <v>2</v>
      </c>
      <c r="U745" s="79">
        <v>20</v>
      </c>
      <c r="V745" s="79">
        <v>11</v>
      </c>
      <c r="W745" s="79">
        <v>18</v>
      </c>
      <c r="X745">
        <v>1.4517405560000001</v>
      </c>
      <c r="Y745" t="s">
        <v>823</v>
      </c>
      <c r="Z745" t="s">
        <v>642</v>
      </c>
      <c r="AA745">
        <v>1</v>
      </c>
      <c r="AB745">
        <v>179</v>
      </c>
      <c r="AE745" t="s">
        <v>529</v>
      </c>
      <c r="AF745">
        <v>2.7400059613529026</v>
      </c>
      <c r="AG745">
        <v>0.75</v>
      </c>
      <c r="AH745">
        <v>2.0550044710146769</v>
      </c>
      <c r="AI745">
        <v>0.68500149033822577</v>
      </c>
      <c r="AJ745">
        <v>0.75</v>
      </c>
      <c r="AK745">
        <v>2.0550044710146769</v>
      </c>
      <c r="AL745">
        <v>0.68500149033822577</v>
      </c>
      <c r="AM745">
        <v>75.094314572210635</v>
      </c>
      <c r="AN745">
        <v>25.031438190736889</v>
      </c>
      <c r="AO745">
        <v>0.10901746198949998</v>
      </c>
      <c r="AP745">
        <v>3.6339153996500007E-2</v>
      </c>
      <c r="AQ745">
        <v>5.9584487742919885E-4</v>
      </c>
    </row>
    <row r="746" spans="1:43" x14ac:dyDescent="0.35">
      <c r="A746">
        <v>745</v>
      </c>
      <c r="B746">
        <v>54</v>
      </c>
      <c r="C746" t="s">
        <v>44</v>
      </c>
      <c r="D746" s="4">
        <v>43.971944399999998</v>
      </c>
      <c r="E746" s="5">
        <v>157.33805599999999</v>
      </c>
      <c r="F746">
        <v>323.97000000000003</v>
      </c>
      <c r="G746" t="s">
        <v>613</v>
      </c>
      <c r="H746">
        <v>5401</v>
      </c>
      <c r="I746">
        <v>0</v>
      </c>
      <c r="J746" s="80">
        <v>2012</v>
      </c>
      <c r="K746" t="s">
        <v>30</v>
      </c>
      <c r="L746">
        <v>300</v>
      </c>
      <c r="M746">
        <v>36.542166029999997</v>
      </c>
      <c r="O746" t="s">
        <v>17</v>
      </c>
      <c r="P746">
        <v>100</v>
      </c>
      <c r="Q746" t="s">
        <v>13</v>
      </c>
      <c r="R746" t="s">
        <v>16</v>
      </c>
      <c r="S746" t="s">
        <v>16</v>
      </c>
      <c r="T746" s="79">
        <v>0</v>
      </c>
      <c r="U746" s="79">
        <v>2</v>
      </c>
      <c r="V746" s="79">
        <v>1</v>
      </c>
      <c r="W746" s="79">
        <v>2</v>
      </c>
      <c r="X746">
        <v>1.4517405560000001</v>
      </c>
      <c r="Y746" t="s">
        <v>823</v>
      </c>
      <c r="Z746" t="s">
        <v>642</v>
      </c>
      <c r="AA746">
        <v>1</v>
      </c>
      <c r="AB746">
        <v>282</v>
      </c>
      <c r="AE746" t="s">
        <v>529</v>
      </c>
      <c r="AF746">
        <v>38.849916926891993</v>
      </c>
      <c r="AG746">
        <v>0.75</v>
      </c>
      <c r="AH746">
        <v>29.137437695168995</v>
      </c>
      <c r="AI746">
        <v>9.7124792317229982</v>
      </c>
      <c r="AJ746">
        <v>0.75</v>
      </c>
      <c r="AK746">
        <v>29.137437695168995</v>
      </c>
      <c r="AL746">
        <v>9.7124792317229982</v>
      </c>
      <c r="AM746">
        <v>1064.7450859456458</v>
      </c>
      <c r="AN746">
        <v>354.91502864854863</v>
      </c>
      <c r="AO746">
        <v>1.5457336230689998</v>
      </c>
      <c r="AP746">
        <v>0.51524454102299988</v>
      </c>
      <c r="AQ746">
        <v>5.9584487742919885E-4</v>
      </c>
    </row>
    <row r="747" spans="1:43" x14ac:dyDescent="0.35">
      <c r="A747">
        <v>746</v>
      </c>
      <c r="B747">
        <v>54</v>
      </c>
      <c r="C747" t="s">
        <v>44</v>
      </c>
      <c r="D747" s="4">
        <v>40.584166699999997</v>
      </c>
      <c r="E747" s="5">
        <v>151.00027800000001</v>
      </c>
      <c r="F747">
        <v>308.73</v>
      </c>
      <c r="G747" t="s">
        <v>613</v>
      </c>
      <c r="H747">
        <v>5412</v>
      </c>
      <c r="I747">
        <v>0</v>
      </c>
      <c r="J747" s="80">
        <v>2012</v>
      </c>
      <c r="K747" t="s">
        <v>30</v>
      </c>
      <c r="L747">
        <v>300</v>
      </c>
      <c r="M747">
        <v>36.542166029999997</v>
      </c>
      <c r="O747" t="s">
        <v>17</v>
      </c>
      <c r="P747">
        <v>100</v>
      </c>
      <c r="Q747" t="s">
        <v>13</v>
      </c>
      <c r="R747" t="s">
        <v>16</v>
      </c>
      <c r="S747" t="s">
        <v>16</v>
      </c>
      <c r="T747" s="79">
        <v>2</v>
      </c>
      <c r="U747" s="79">
        <v>20</v>
      </c>
      <c r="V747" s="79">
        <v>11</v>
      </c>
      <c r="W747" s="79">
        <v>18</v>
      </c>
      <c r="X747">
        <v>0.97091161199999998</v>
      </c>
      <c r="Y747" t="s">
        <v>1110</v>
      </c>
      <c r="Z747" t="s">
        <v>622</v>
      </c>
      <c r="AA747">
        <v>1</v>
      </c>
      <c r="AB747">
        <v>5</v>
      </c>
      <c r="AE747" t="s">
        <v>529</v>
      </c>
      <c r="AF747">
        <v>0.11443998582139844</v>
      </c>
      <c r="AG747">
        <v>0.75</v>
      </c>
      <c r="AH747">
        <v>8.5829989366048826E-2</v>
      </c>
      <c r="AI747">
        <v>2.8609996455349618E-2</v>
      </c>
      <c r="AJ747">
        <v>0.75</v>
      </c>
      <c r="AK747">
        <v>8.5829989366048826E-2</v>
      </c>
      <c r="AL747">
        <v>2.8609996455349618E-2</v>
      </c>
      <c r="AM747">
        <v>3.1364137217672909</v>
      </c>
      <c r="AN747">
        <v>1.0454712405890971</v>
      </c>
      <c r="AO747">
        <v>3.0451805025000001E-3</v>
      </c>
      <c r="AP747">
        <v>1.0150601675000001E-3</v>
      </c>
      <c r="AQ747">
        <v>5.8931417842951993E-4</v>
      </c>
    </row>
    <row r="748" spans="1:43" x14ac:dyDescent="0.35">
      <c r="A748">
        <v>747</v>
      </c>
      <c r="B748">
        <v>54</v>
      </c>
      <c r="C748" t="s">
        <v>44</v>
      </c>
      <c r="D748" s="4">
        <v>40.584166699999997</v>
      </c>
      <c r="E748" s="5">
        <v>151.00027800000001</v>
      </c>
      <c r="F748">
        <v>308.73</v>
      </c>
      <c r="G748" t="s">
        <v>613</v>
      </c>
      <c r="H748">
        <v>5412</v>
      </c>
      <c r="I748">
        <v>0</v>
      </c>
      <c r="J748" s="80">
        <v>2012</v>
      </c>
      <c r="K748" t="s">
        <v>30</v>
      </c>
      <c r="L748">
        <v>300</v>
      </c>
      <c r="M748">
        <v>36.542166029999997</v>
      </c>
      <c r="O748" t="s">
        <v>17</v>
      </c>
      <c r="P748">
        <v>100</v>
      </c>
      <c r="Q748" t="s">
        <v>13</v>
      </c>
      <c r="R748" t="s">
        <v>16</v>
      </c>
      <c r="S748" t="s">
        <v>16</v>
      </c>
      <c r="T748" s="79">
        <v>0</v>
      </c>
      <c r="U748" s="79">
        <v>2</v>
      </c>
      <c r="V748" s="79">
        <v>1</v>
      </c>
      <c r="W748" s="79">
        <v>2</v>
      </c>
      <c r="X748">
        <v>0.97091161199999998</v>
      </c>
      <c r="Y748" t="s">
        <v>1110</v>
      </c>
      <c r="Z748" t="s">
        <v>622</v>
      </c>
      <c r="AA748">
        <v>1</v>
      </c>
      <c r="AB748">
        <v>10</v>
      </c>
      <c r="AE748" t="s">
        <v>529</v>
      </c>
      <c r="AF748">
        <v>2.059919744785172</v>
      </c>
      <c r="AG748">
        <v>0.75</v>
      </c>
      <c r="AH748">
        <v>1.544939808588879</v>
      </c>
      <c r="AI748">
        <v>0.51497993619629301</v>
      </c>
      <c r="AJ748">
        <v>0.75</v>
      </c>
      <c r="AK748">
        <v>1.544939808588879</v>
      </c>
      <c r="AL748">
        <v>0.51497993619629301</v>
      </c>
      <c r="AM748">
        <v>56.455446991811229</v>
      </c>
      <c r="AN748">
        <v>18.818482330603743</v>
      </c>
      <c r="AO748">
        <v>5.4813249044999991E-2</v>
      </c>
      <c r="AP748">
        <v>1.8271083014999998E-2</v>
      </c>
      <c r="AQ748">
        <v>5.8931417842951993E-4</v>
      </c>
    </row>
    <row r="749" spans="1:43" x14ac:dyDescent="0.35">
      <c r="A749">
        <v>748</v>
      </c>
      <c r="B749">
        <v>54</v>
      </c>
      <c r="C749" t="s">
        <v>43</v>
      </c>
      <c r="D749" s="4">
        <v>46.9677778</v>
      </c>
      <c r="E749" s="5">
        <v>154.59722199999999</v>
      </c>
      <c r="F749">
        <v>91.06</v>
      </c>
      <c r="G749" t="s">
        <v>613</v>
      </c>
      <c r="H749">
        <v>5766</v>
      </c>
      <c r="I749">
        <v>0</v>
      </c>
      <c r="J749" s="80">
        <v>2012</v>
      </c>
      <c r="K749" t="s">
        <v>30</v>
      </c>
      <c r="L749">
        <v>300</v>
      </c>
      <c r="M749">
        <v>36.542166029999997</v>
      </c>
      <c r="O749" t="s">
        <v>17</v>
      </c>
      <c r="P749">
        <v>100</v>
      </c>
      <c r="Q749" t="s">
        <v>13</v>
      </c>
      <c r="R749" t="s">
        <v>16</v>
      </c>
      <c r="S749" t="s">
        <v>16</v>
      </c>
      <c r="T749" s="79">
        <v>2</v>
      </c>
      <c r="U749" s="79">
        <v>20</v>
      </c>
      <c r="V749" s="79">
        <v>11</v>
      </c>
      <c r="W749" s="79">
        <v>18</v>
      </c>
      <c r="X749">
        <v>0.66369104999999995</v>
      </c>
      <c r="Y749" t="s">
        <v>1110</v>
      </c>
      <c r="Z749" t="s">
        <v>622</v>
      </c>
      <c r="AA749">
        <v>1</v>
      </c>
      <c r="AB749">
        <v>118</v>
      </c>
      <c r="AE749" t="s">
        <v>529</v>
      </c>
      <c r="AF749">
        <v>3.9509681834977624</v>
      </c>
      <c r="AG749">
        <v>0.75</v>
      </c>
      <c r="AH749">
        <v>2.9632261376233218</v>
      </c>
      <c r="AI749">
        <v>0.98774204587444059</v>
      </c>
      <c r="AJ749">
        <v>0.75</v>
      </c>
      <c r="AK749">
        <v>2.9632261376233218</v>
      </c>
      <c r="AL749">
        <v>0.98774204587444059</v>
      </c>
      <c r="AM749">
        <v>108.28270150546703</v>
      </c>
      <c r="AN749">
        <v>36.094233835155684</v>
      </c>
      <c r="AO749">
        <v>7.1866259858999984E-2</v>
      </c>
      <c r="AP749">
        <v>2.3955419953E-2</v>
      </c>
      <c r="AQ749">
        <v>4.1334663838396037E-4</v>
      </c>
    </row>
    <row r="750" spans="1:43" x14ac:dyDescent="0.35">
      <c r="A750">
        <v>749</v>
      </c>
      <c r="B750">
        <v>54</v>
      </c>
      <c r="C750" t="s">
        <v>43</v>
      </c>
      <c r="D750" s="4">
        <v>46.9677778</v>
      </c>
      <c r="E750" s="5">
        <v>154.59722199999999</v>
      </c>
      <c r="F750">
        <v>91.06</v>
      </c>
      <c r="G750" t="s">
        <v>613</v>
      </c>
      <c r="H750">
        <v>5766</v>
      </c>
      <c r="I750">
        <v>0</v>
      </c>
      <c r="J750" s="80">
        <v>2012</v>
      </c>
      <c r="K750" t="s">
        <v>30</v>
      </c>
      <c r="L750">
        <v>300</v>
      </c>
      <c r="M750">
        <v>36.542166029999997</v>
      </c>
      <c r="O750" t="s">
        <v>17</v>
      </c>
      <c r="P750">
        <v>100</v>
      </c>
      <c r="Q750" t="s">
        <v>13</v>
      </c>
      <c r="R750" t="s">
        <v>16</v>
      </c>
      <c r="S750" t="s">
        <v>16</v>
      </c>
      <c r="T750" s="79">
        <v>0</v>
      </c>
      <c r="U750" s="79">
        <v>2</v>
      </c>
      <c r="V750" s="79">
        <v>1</v>
      </c>
      <c r="W750" s="79">
        <v>2</v>
      </c>
      <c r="X750">
        <v>0.66369104999999995</v>
      </c>
      <c r="Y750" t="s">
        <v>1110</v>
      </c>
      <c r="Z750" t="s">
        <v>622</v>
      </c>
      <c r="AA750">
        <v>1</v>
      </c>
      <c r="AB750">
        <v>164</v>
      </c>
      <c r="AE750" t="s">
        <v>529</v>
      </c>
      <c r="AF750">
        <v>49.420585074938103</v>
      </c>
      <c r="AG750">
        <v>0.75</v>
      </c>
      <c r="AH750">
        <v>37.065438806203574</v>
      </c>
      <c r="AI750">
        <v>12.355146268734529</v>
      </c>
      <c r="AJ750">
        <v>0.75</v>
      </c>
      <c r="AK750">
        <v>37.065438806203574</v>
      </c>
      <c r="AL750">
        <v>12.355146268734529</v>
      </c>
      <c r="AM750">
        <v>1354.4514188310959</v>
      </c>
      <c r="AN750">
        <v>451.48380627703204</v>
      </c>
      <c r="AO750">
        <v>0.89893728433799969</v>
      </c>
      <c r="AP750">
        <v>0.29964576144599997</v>
      </c>
      <c r="AQ750">
        <v>4.1334663838396037E-4</v>
      </c>
    </row>
    <row r="751" spans="1:43" x14ac:dyDescent="0.35">
      <c r="A751">
        <v>750</v>
      </c>
      <c r="B751">
        <v>54</v>
      </c>
      <c r="C751" t="s">
        <v>43</v>
      </c>
      <c r="D751" s="4">
        <v>46.966944400000003</v>
      </c>
      <c r="E751" s="5">
        <v>154.546389</v>
      </c>
      <c r="F751">
        <v>86.22</v>
      </c>
      <c r="G751" t="s">
        <v>613</v>
      </c>
      <c r="H751">
        <v>5768</v>
      </c>
      <c r="I751">
        <v>0</v>
      </c>
      <c r="J751" s="80">
        <v>2012</v>
      </c>
      <c r="K751" t="s">
        <v>30</v>
      </c>
      <c r="L751">
        <v>300</v>
      </c>
      <c r="M751">
        <v>36.542166029999997</v>
      </c>
      <c r="O751" t="s">
        <v>17</v>
      </c>
      <c r="P751">
        <v>100</v>
      </c>
      <c r="Q751" t="s">
        <v>13</v>
      </c>
      <c r="R751" t="s">
        <v>16</v>
      </c>
      <c r="S751" t="s">
        <v>16</v>
      </c>
      <c r="T751" s="79">
        <v>2</v>
      </c>
      <c r="U751" s="79">
        <v>20</v>
      </c>
      <c r="V751" s="79">
        <v>11</v>
      </c>
      <c r="W751" s="79">
        <v>18</v>
      </c>
      <c r="X751">
        <v>0.66369104999999995</v>
      </c>
      <c r="Y751" t="s">
        <v>1110</v>
      </c>
      <c r="Z751" t="s">
        <v>622</v>
      </c>
      <c r="AA751">
        <v>1</v>
      </c>
      <c r="AB751">
        <v>103</v>
      </c>
      <c r="AE751" t="s">
        <v>529</v>
      </c>
      <c r="AF751">
        <v>3.4487264652565215</v>
      </c>
      <c r="AG751">
        <v>0.75</v>
      </c>
      <c r="AH751">
        <v>2.586544848942391</v>
      </c>
      <c r="AI751">
        <v>0.86218161631413048</v>
      </c>
      <c r="AJ751">
        <v>0.75</v>
      </c>
      <c r="AK751">
        <v>2.586544848942391</v>
      </c>
      <c r="AL751">
        <v>0.86218161631413048</v>
      </c>
      <c r="AM751">
        <v>94.51795131409412</v>
      </c>
      <c r="AN751">
        <v>31.505983771364711</v>
      </c>
      <c r="AO751">
        <v>6.2730718351500001E-2</v>
      </c>
      <c r="AP751">
        <v>2.0910239450500002E-2</v>
      </c>
      <c r="AQ751">
        <v>4.1251920299245908E-4</v>
      </c>
    </row>
    <row r="752" spans="1:43" x14ac:dyDescent="0.35">
      <c r="A752">
        <v>751</v>
      </c>
      <c r="B752">
        <v>54</v>
      </c>
      <c r="C752" t="s">
        <v>43</v>
      </c>
      <c r="D752" s="4">
        <v>46.966944400000003</v>
      </c>
      <c r="E752" s="5">
        <v>154.546389</v>
      </c>
      <c r="F752">
        <v>86.22</v>
      </c>
      <c r="G752" t="s">
        <v>613</v>
      </c>
      <c r="H752">
        <v>5768</v>
      </c>
      <c r="I752">
        <v>0</v>
      </c>
      <c r="J752" s="80">
        <v>2012</v>
      </c>
      <c r="K752" t="s">
        <v>30</v>
      </c>
      <c r="L752">
        <v>300</v>
      </c>
      <c r="M752">
        <v>36.542166029999997</v>
      </c>
      <c r="O752" t="s">
        <v>17</v>
      </c>
      <c r="P752">
        <v>100</v>
      </c>
      <c r="Q752" t="s">
        <v>13</v>
      </c>
      <c r="R752" t="s">
        <v>16</v>
      </c>
      <c r="S752" t="s">
        <v>16</v>
      </c>
      <c r="T752" s="79">
        <v>0</v>
      </c>
      <c r="U752" s="79">
        <v>2</v>
      </c>
      <c r="V752" s="79">
        <v>1</v>
      </c>
      <c r="W752" s="79">
        <v>2</v>
      </c>
      <c r="X752">
        <v>0.66369104999999995</v>
      </c>
      <c r="Y752" t="s">
        <v>1110</v>
      </c>
      <c r="Z752" t="s">
        <v>622</v>
      </c>
      <c r="AA752">
        <v>1</v>
      </c>
      <c r="AB752">
        <v>185</v>
      </c>
      <c r="AE752" t="s">
        <v>529</v>
      </c>
      <c r="AF752">
        <v>55.748830724777747</v>
      </c>
      <c r="AG752">
        <v>0.75</v>
      </c>
      <c r="AH752">
        <v>41.81162304358331</v>
      </c>
      <c r="AI752">
        <v>13.937207681194437</v>
      </c>
      <c r="AJ752">
        <v>0.75</v>
      </c>
      <c r="AK752">
        <v>41.81162304358331</v>
      </c>
      <c r="AL752">
        <v>13.937207681194437</v>
      </c>
      <c r="AM752">
        <v>1527.8872712423952</v>
      </c>
      <c r="AN752">
        <v>509.29575708079835</v>
      </c>
      <c r="AO752">
        <v>1.0140451073325001</v>
      </c>
      <c r="AP752">
        <v>0.33801503577749997</v>
      </c>
      <c r="AQ752">
        <v>4.1251920299245908E-4</v>
      </c>
    </row>
    <row r="753" spans="1:43" x14ac:dyDescent="0.35">
      <c r="A753">
        <v>752</v>
      </c>
      <c r="B753">
        <v>55</v>
      </c>
      <c r="C753" t="s">
        <v>42</v>
      </c>
      <c r="D753" s="3">
        <v>-42.860999999999997</v>
      </c>
      <c r="E753" s="1">
        <v>147.3493</v>
      </c>
      <c r="F753">
        <v>0.06</v>
      </c>
      <c r="G753" t="s">
        <v>614</v>
      </c>
      <c r="H753">
        <v>3</v>
      </c>
      <c r="I753">
        <v>15.6659059697785</v>
      </c>
      <c r="J753" s="80">
        <v>2015</v>
      </c>
      <c r="K753" t="s">
        <v>40</v>
      </c>
      <c r="L753">
        <v>38</v>
      </c>
      <c r="M753">
        <v>4.1059253030000002</v>
      </c>
      <c r="O753" t="s">
        <v>15</v>
      </c>
      <c r="P753">
        <v>91.3</v>
      </c>
      <c r="Q753" t="s">
        <v>13</v>
      </c>
      <c r="R753" t="s">
        <v>16</v>
      </c>
      <c r="S753" t="s">
        <v>16</v>
      </c>
      <c r="T753" s="79">
        <v>0</v>
      </c>
      <c r="U753" s="79">
        <v>7</v>
      </c>
      <c r="V753" s="79">
        <v>3.5</v>
      </c>
      <c r="W753" s="79">
        <v>7</v>
      </c>
      <c r="X753">
        <v>1.0774796689999999</v>
      </c>
      <c r="Y753" t="s">
        <v>773</v>
      </c>
      <c r="Z753" t="s">
        <v>644</v>
      </c>
      <c r="AA753">
        <v>1</v>
      </c>
      <c r="AB753">
        <v>304</v>
      </c>
      <c r="AE753" t="s">
        <v>530</v>
      </c>
      <c r="AF753">
        <v>4030.5699196048054</v>
      </c>
      <c r="AG753">
        <v>0.91779999999999995</v>
      </c>
      <c r="AH753">
        <v>3699.25707221329</v>
      </c>
      <c r="AI753">
        <v>331.31284739151533</v>
      </c>
      <c r="AJ753">
        <v>0.91779999999999995</v>
      </c>
      <c r="AK753">
        <v>3699.25707221329</v>
      </c>
      <c r="AL753">
        <v>331.31284739151533</v>
      </c>
      <c r="AM753">
        <v>16636.224770101038</v>
      </c>
      <c r="AN753">
        <v>1489.973497605477</v>
      </c>
      <c r="AO753">
        <v>17.925193958698067</v>
      </c>
      <c r="AP753">
        <v>1.6054161510187215</v>
      </c>
      <c r="AQ753">
        <v>0.13301817039062197</v>
      </c>
    </row>
    <row r="754" spans="1:43" x14ac:dyDescent="0.35">
      <c r="A754">
        <v>753</v>
      </c>
      <c r="B754">
        <v>55</v>
      </c>
      <c r="C754" t="s">
        <v>42</v>
      </c>
      <c r="D754" s="3">
        <v>-37.9193</v>
      </c>
      <c r="E754" s="1">
        <v>144.97739999999999</v>
      </c>
      <c r="F754">
        <v>0.51</v>
      </c>
      <c r="G754" t="s">
        <v>614</v>
      </c>
      <c r="H754">
        <v>3.38</v>
      </c>
      <c r="I754">
        <v>196.489320871769</v>
      </c>
      <c r="J754" s="80">
        <v>2015</v>
      </c>
      <c r="K754" t="s">
        <v>40</v>
      </c>
      <c r="L754">
        <v>38</v>
      </c>
      <c r="M754">
        <v>4.1059253030000002</v>
      </c>
      <c r="O754" t="s">
        <v>15</v>
      </c>
      <c r="P754">
        <v>91.3</v>
      </c>
      <c r="Q754" t="s">
        <v>13</v>
      </c>
      <c r="R754" t="s">
        <v>16</v>
      </c>
      <c r="S754" t="s">
        <v>16</v>
      </c>
      <c r="T754" s="79">
        <v>0</v>
      </c>
      <c r="U754" s="79">
        <v>7</v>
      </c>
      <c r="V754" s="79">
        <v>3.5</v>
      </c>
      <c r="W754" s="79">
        <v>7</v>
      </c>
      <c r="X754">
        <v>1.0774796689999999</v>
      </c>
      <c r="Y754" t="s">
        <v>773</v>
      </c>
      <c r="Z754" t="s">
        <v>644</v>
      </c>
      <c r="AA754">
        <v>1</v>
      </c>
      <c r="AB754">
        <v>207</v>
      </c>
      <c r="AE754" t="s">
        <v>530</v>
      </c>
      <c r="AF754">
        <v>2744.499912362483</v>
      </c>
      <c r="AG754">
        <v>0.85019999999999996</v>
      </c>
      <c r="AH754">
        <v>2333.3738254905829</v>
      </c>
      <c r="AI754">
        <v>411.12608687190004</v>
      </c>
      <c r="AJ754">
        <v>0.85019999999999996</v>
      </c>
      <c r="AK754">
        <v>2333.3738254905829</v>
      </c>
      <c r="AL754">
        <v>411.12608687190004</v>
      </c>
      <c r="AM754">
        <v>10493.602005958041</v>
      </c>
      <c r="AN754">
        <v>1848.9079986973827</v>
      </c>
      <c r="AO754">
        <v>11.306642815997405</v>
      </c>
      <c r="AP754">
        <v>1.9921607784479081</v>
      </c>
      <c r="AQ754">
        <v>0.13296753704425382</v>
      </c>
    </row>
    <row r="755" spans="1:43" x14ac:dyDescent="0.35">
      <c r="A755">
        <v>754</v>
      </c>
      <c r="B755">
        <v>55</v>
      </c>
      <c r="C755" t="s">
        <v>42</v>
      </c>
      <c r="D755" s="3">
        <v>-34.787700000000001</v>
      </c>
      <c r="E755" s="1">
        <v>138.48217</v>
      </c>
      <c r="F755">
        <v>0</v>
      </c>
      <c r="G755" t="s">
        <v>614</v>
      </c>
      <c r="H755">
        <v>3.38</v>
      </c>
      <c r="I755">
        <v>63.940203286498502</v>
      </c>
      <c r="J755" s="80">
        <v>2015</v>
      </c>
      <c r="K755" t="s">
        <v>40</v>
      </c>
      <c r="L755">
        <v>38</v>
      </c>
      <c r="M755">
        <v>4.1059253030000002</v>
      </c>
      <c r="O755" t="s">
        <v>15</v>
      </c>
      <c r="P755">
        <v>91.3</v>
      </c>
      <c r="Q755" t="s">
        <v>13</v>
      </c>
      <c r="R755" t="s">
        <v>16</v>
      </c>
      <c r="S755" t="s">
        <v>16</v>
      </c>
      <c r="T755" s="79">
        <v>0</v>
      </c>
      <c r="U755" s="79">
        <v>7</v>
      </c>
      <c r="V755" s="79">
        <v>3.5</v>
      </c>
      <c r="W755" s="79">
        <v>7</v>
      </c>
      <c r="X755">
        <v>0.82293429299999998</v>
      </c>
      <c r="Y755" t="s">
        <v>773</v>
      </c>
      <c r="Z755" t="s">
        <v>645</v>
      </c>
      <c r="AA755">
        <v>1</v>
      </c>
      <c r="AB755">
        <v>175</v>
      </c>
      <c r="AE755" t="s">
        <v>530</v>
      </c>
      <c r="AF755">
        <v>3037.9096135200189</v>
      </c>
      <c r="AG755">
        <v>0.51429999999999998</v>
      </c>
      <c r="AH755">
        <v>1562.3969142333456</v>
      </c>
      <c r="AI755">
        <v>1475.5126992866733</v>
      </c>
      <c r="AJ755">
        <v>0.51429999999999998</v>
      </c>
      <c r="AK755">
        <v>1562.3969142333456</v>
      </c>
      <c r="AL755">
        <v>1475.5126992866733</v>
      </c>
      <c r="AM755">
        <v>7026.3800914346275</v>
      </c>
      <c r="AN755">
        <v>6635.6461411817991</v>
      </c>
      <c r="AO755">
        <v>5.7822491328940302</v>
      </c>
      <c r="AP755">
        <v>5.4607007657916222</v>
      </c>
      <c r="AQ755">
        <v>0.13296753704425382</v>
      </c>
    </row>
    <row r="756" spans="1:43" x14ac:dyDescent="0.35">
      <c r="A756">
        <v>755</v>
      </c>
      <c r="B756">
        <v>55</v>
      </c>
      <c r="C756" t="s">
        <v>42</v>
      </c>
      <c r="D756" s="3">
        <v>-43.089225999999996</v>
      </c>
      <c r="E756" s="1">
        <v>147.30115900000001</v>
      </c>
      <c r="F756">
        <v>0.03</v>
      </c>
      <c r="G756" t="s">
        <v>614</v>
      </c>
      <c r="H756">
        <v>3.5</v>
      </c>
      <c r="I756">
        <v>18.028768516352599</v>
      </c>
      <c r="J756" s="80">
        <v>2015</v>
      </c>
      <c r="K756" t="s">
        <v>40</v>
      </c>
      <c r="L756">
        <v>38</v>
      </c>
      <c r="M756">
        <v>4.1059253030000002</v>
      </c>
      <c r="O756" t="s">
        <v>15</v>
      </c>
      <c r="P756">
        <v>91.3</v>
      </c>
      <c r="Q756" t="s">
        <v>13</v>
      </c>
      <c r="R756" t="s">
        <v>16</v>
      </c>
      <c r="S756" t="s">
        <v>16</v>
      </c>
      <c r="T756" s="79">
        <v>0</v>
      </c>
      <c r="U756" s="79">
        <v>7</v>
      </c>
      <c r="V756" s="79">
        <v>3.5</v>
      </c>
      <c r="W756" s="79">
        <v>7</v>
      </c>
      <c r="X756">
        <v>1.0774796689999999</v>
      </c>
      <c r="Y756" t="s">
        <v>773</v>
      </c>
      <c r="Z756" t="s">
        <v>644</v>
      </c>
      <c r="AA756">
        <v>1</v>
      </c>
      <c r="AB756">
        <v>177</v>
      </c>
      <c r="AE756" t="s">
        <v>530</v>
      </c>
      <c r="AF756">
        <v>2346.7463018751669</v>
      </c>
      <c r="AG756">
        <v>0.80789999999999995</v>
      </c>
      <c r="AH756">
        <v>1895.9363372849473</v>
      </c>
      <c r="AI756">
        <v>450.80996459021958</v>
      </c>
      <c r="AJ756">
        <v>0.80789999999999995</v>
      </c>
      <c r="AK756">
        <v>1895.9363372849473</v>
      </c>
      <c r="AL756">
        <v>450.80996459021958</v>
      </c>
      <c r="AM756">
        <v>8526.3669004768981</v>
      </c>
      <c r="AN756">
        <v>2027.3735382864365</v>
      </c>
      <c r="AO756">
        <v>9.1869869856984039</v>
      </c>
      <c r="AP756">
        <v>2.1844537689722285</v>
      </c>
      <c r="AQ756">
        <v>0.13295155157100644</v>
      </c>
    </row>
    <row r="757" spans="1:43" x14ac:dyDescent="0.35">
      <c r="A757">
        <v>756</v>
      </c>
      <c r="B757">
        <v>55</v>
      </c>
      <c r="C757" t="s">
        <v>42</v>
      </c>
      <c r="D757" s="3">
        <v>-42.905299999999997</v>
      </c>
      <c r="E757" s="1">
        <v>147.345</v>
      </c>
      <c r="F757">
        <v>0.13</v>
      </c>
      <c r="G757" t="s">
        <v>614</v>
      </c>
      <c r="H757">
        <v>3.5</v>
      </c>
      <c r="I757">
        <v>16.077014604062501</v>
      </c>
      <c r="J757" s="80">
        <v>2015</v>
      </c>
      <c r="K757" t="s">
        <v>40</v>
      </c>
      <c r="L757">
        <v>38</v>
      </c>
      <c r="M757">
        <v>4.1059253030000002</v>
      </c>
      <c r="O757" t="s">
        <v>15</v>
      </c>
      <c r="P757">
        <v>91.3</v>
      </c>
      <c r="Q757" t="s">
        <v>13</v>
      </c>
      <c r="R757" t="s">
        <v>16</v>
      </c>
      <c r="S757" t="s">
        <v>16</v>
      </c>
      <c r="T757" s="79">
        <v>0</v>
      </c>
      <c r="U757" s="79">
        <v>7</v>
      </c>
      <c r="V757" s="79">
        <v>3.5</v>
      </c>
      <c r="W757" s="79">
        <v>7</v>
      </c>
      <c r="X757">
        <v>1.0774796689999999</v>
      </c>
      <c r="Y757" t="s">
        <v>773</v>
      </c>
      <c r="Z757" t="s">
        <v>644</v>
      </c>
      <c r="AA757">
        <v>1</v>
      </c>
      <c r="AB757">
        <v>69</v>
      </c>
      <c r="AE757" t="s">
        <v>530</v>
      </c>
      <c r="AF757">
        <v>914.83330412082773</v>
      </c>
      <c r="AG757">
        <v>0.78259999999999996</v>
      </c>
      <c r="AH757">
        <v>715.94854380495974</v>
      </c>
      <c r="AI757">
        <v>198.88476031586799</v>
      </c>
      <c r="AJ757">
        <v>0.78259999999999996</v>
      </c>
      <c r="AK757">
        <v>715.94854380495974</v>
      </c>
      <c r="AL757">
        <v>198.88476031586799</v>
      </c>
      <c r="AM757">
        <v>3219.7494432144454</v>
      </c>
      <c r="AN757">
        <v>894.42055833736345</v>
      </c>
      <c r="AO757">
        <v>3.4692145643376344</v>
      </c>
      <c r="AP757">
        <v>0.96371996714413743</v>
      </c>
      <c r="AQ757">
        <v>0.13295155157100644</v>
      </c>
    </row>
    <row r="758" spans="1:43" x14ac:dyDescent="0.35">
      <c r="A758">
        <v>757</v>
      </c>
      <c r="B758">
        <v>55</v>
      </c>
      <c r="C758" t="s">
        <v>42</v>
      </c>
      <c r="D758" s="3">
        <v>-35.147500000000001</v>
      </c>
      <c r="E758" s="1">
        <v>138.3211</v>
      </c>
      <c r="F758">
        <v>9.39</v>
      </c>
      <c r="G758" t="s">
        <v>614</v>
      </c>
      <c r="H758">
        <v>3.75</v>
      </c>
      <c r="I758">
        <v>88.220884085514996</v>
      </c>
      <c r="J758" s="80">
        <v>2015</v>
      </c>
      <c r="K758" t="s">
        <v>40</v>
      </c>
      <c r="L758">
        <v>38</v>
      </c>
      <c r="M758">
        <v>4.1059253030000002</v>
      </c>
      <c r="O758" t="s">
        <v>15</v>
      </c>
      <c r="P758">
        <v>91.3</v>
      </c>
      <c r="Q758" t="s">
        <v>13</v>
      </c>
      <c r="R758" t="s">
        <v>16</v>
      </c>
      <c r="S758" t="s">
        <v>16</v>
      </c>
      <c r="T758" s="79">
        <v>0</v>
      </c>
      <c r="U758" s="79">
        <v>7</v>
      </c>
      <c r="V758" s="79">
        <v>3.5</v>
      </c>
      <c r="W758" s="79">
        <v>7</v>
      </c>
      <c r="X758">
        <v>0.82293429299999998</v>
      </c>
      <c r="Y758" t="s">
        <v>773</v>
      </c>
      <c r="Z758" t="s">
        <v>645</v>
      </c>
      <c r="AA758">
        <v>1</v>
      </c>
      <c r="AB758">
        <v>426</v>
      </c>
      <c r="AE758" t="s">
        <v>530</v>
      </c>
      <c r="AF758">
        <v>7395.1399734830175</v>
      </c>
      <c r="AG758">
        <v>1.8641205000000001E-2</v>
      </c>
      <c r="AH758">
        <v>137.85432024939149</v>
      </c>
      <c r="AI758">
        <v>7257.2856532336264</v>
      </c>
      <c r="AJ758">
        <v>1.8641205000000001E-2</v>
      </c>
      <c r="AK758">
        <v>137.85432024939149</v>
      </c>
      <c r="AL758">
        <v>7257.2856532336264</v>
      </c>
      <c r="AM758">
        <v>619.95568635251027</v>
      </c>
      <c r="AN758">
        <v>32637.319599902334</v>
      </c>
      <c r="AO758">
        <v>0.51018279443983283</v>
      </c>
      <c r="AP758">
        <v>26.858369530360669</v>
      </c>
      <c r="AQ758">
        <v>0.13291825467388105</v>
      </c>
    </row>
    <row r="759" spans="1:43" x14ac:dyDescent="0.35">
      <c r="A759">
        <v>758</v>
      </c>
      <c r="B759">
        <v>55</v>
      </c>
      <c r="C759" t="s">
        <v>42</v>
      </c>
      <c r="D759" s="13">
        <v>-37.108899999999998</v>
      </c>
      <c r="E759" s="6">
        <v>149.92359999999999</v>
      </c>
      <c r="F759">
        <v>0.1</v>
      </c>
      <c r="G759" t="s">
        <v>614</v>
      </c>
      <c r="H759">
        <v>4</v>
      </c>
      <c r="I759">
        <v>3.9108162781769802</v>
      </c>
      <c r="J759" s="80">
        <v>2015</v>
      </c>
      <c r="K759" t="s">
        <v>40</v>
      </c>
      <c r="L759">
        <v>38</v>
      </c>
      <c r="M759">
        <v>4.1059253030000002</v>
      </c>
      <c r="O759" t="s">
        <v>15</v>
      </c>
      <c r="P759">
        <v>91.3</v>
      </c>
      <c r="Q759" t="s">
        <v>13</v>
      </c>
      <c r="R759" t="s">
        <v>16</v>
      </c>
      <c r="S759" t="s">
        <v>16</v>
      </c>
      <c r="T759" s="79">
        <v>0</v>
      </c>
      <c r="U759" s="79">
        <v>7</v>
      </c>
      <c r="V759" s="79">
        <v>3.5</v>
      </c>
      <c r="W759" s="79">
        <v>7</v>
      </c>
      <c r="X759">
        <v>1.0774796689999999</v>
      </c>
      <c r="Y759" t="s">
        <v>773</v>
      </c>
      <c r="Z759" t="s">
        <v>644</v>
      </c>
      <c r="AA759">
        <v>1</v>
      </c>
      <c r="AB759">
        <v>291</v>
      </c>
      <c r="AE759" t="s">
        <v>530</v>
      </c>
      <c r="AF759">
        <v>3858.2100217269694</v>
      </c>
      <c r="AG759">
        <v>0.85909999999999997</v>
      </c>
      <c r="AH759">
        <v>3314.5882296656396</v>
      </c>
      <c r="AI759">
        <v>543.62179206132987</v>
      </c>
      <c r="AJ759">
        <v>0.85909999999999997</v>
      </c>
      <c r="AK759">
        <v>3314.5882296656396</v>
      </c>
      <c r="AL759">
        <v>543.62179206132987</v>
      </c>
      <c r="AM759">
        <v>14906.299760361586</v>
      </c>
      <c r="AN759">
        <v>2444.7650287916967</v>
      </c>
      <c r="AO759">
        <v>16.061234931809178</v>
      </c>
      <c r="AP759">
        <v>2.6341846140052527</v>
      </c>
      <c r="AQ759">
        <v>0.13288496611575845</v>
      </c>
    </row>
    <row r="760" spans="1:43" x14ac:dyDescent="0.35">
      <c r="A760">
        <v>759</v>
      </c>
      <c r="B760">
        <v>55</v>
      </c>
      <c r="C760" t="s">
        <v>42</v>
      </c>
      <c r="D760" s="13">
        <v>-37.076300000000003</v>
      </c>
      <c r="E760" s="6">
        <v>149.90889999999999</v>
      </c>
      <c r="F760">
        <v>0.09</v>
      </c>
      <c r="G760" t="s">
        <v>614</v>
      </c>
      <c r="H760">
        <v>4</v>
      </c>
      <c r="I760">
        <v>3.7984973069897601</v>
      </c>
      <c r="J760" s="80">
        <v>2015</v>
      </c>
      <c r="K760" t="s">
        <v>40</v>
      </c>
      <c r="L760">
        <v>38</v>
      </c>
      <c r="M760">
        <v>4.1059253030000002</v>
      </c>
      <c r="O760" t="s">
        <v>15</v>
      </c>
      <c r="P760">
        <v>91.3</v>
      </c>
      <c r="Q760" t="s">
        <v>13</v>
      </c>
      <c r="R760" t="s">
        <v>16</v>
      </c>
      <c r="S760" t="s">
        <v>16</v>
      </c>
      <c r="T760" s="79">
        <v>0</v>
      </c>
      <c r="U760" s="79">
        <v>7</v>
      </c>
      <c r="V760" s="79">
        <v>3.5</v>
      </c>
      <c r="W760" s="79">
        <v>7</v>
      </c>
      <c r="X760">
        <v>1.0774796689999999</v>
      </c>
      <c r="Y760" t="s">
        <v>773</v>
      </c>
      <c r="Z760" t="s">
        <v>644</v>
      </c>
      <c r="AA760">
        <v>1</v>
      </c>
      <c r="AB760">
        <v>134</v>
      </c>
      <c r="AE760" t="s">
        <v>530</v>
      </c>
      <c r="AF760">
        <v>1776.6327935100132</v>
      </c>
      <c r="AG760">
        <v>0.94030000000000002</v>
      </c>
      <c r="AH760">
        <v>1670.5678157374655</v>
      </c>
      <c r="AI760">
        <v>106.06497777254776</v>
      </c>
      <c r="AJ760">
        <v>0.94030000000000002</v>
      </c>
      <c r="AK760">
        <v>1670.5678157374655</v>
      </c>
      <c r="AL760">
        <v>106.06497777254776</v>
      </c>
      <c r="AM760">
        <v>7512.844101877221</v>
      </c>
      <c r="AN760">
        <v>476.99329244078467</v>
      </c>
      <c r="AO760">
        <v>8.094936776139269</v>
      </c>
      <c r="AP760">
        <v>0.51395057485431683</v>
      </c>
      <c r="AQ760">
        <v>0.13288496611575845</v>
      </c>
    </row>
    <row r="761" spans="1:43" x14ac:dyDescent="0.35">
      <c r="A761">
        <v>760</v>
      </c>
      <c r="B761">
        <v>55</v>
      </c>
      <c r="C761" t="s">
        <v>42</v>
      </c>
      <c r="D761" s="13">
        <v>-35.073999999999998</v>
      </c>
      <c r="E761" s="6">
        <v>150.69800000000001</v>
      </c>
      <c r="F761">
        <v>0.15</v>
      </c>
      <c r="G761" t="s">
        <v>614</v>
      </c>
      <c r="H761">
        <v>4</v>
      </c>
      <c r="I761">
        <v>39.988074774762701</v>
      </c>
      <c r="J761" s="80">
        <v>2015</v>
      </c>
      <c r="K761" t="s">
        <v>40</v>
      </c>
      <c r="L761">
        <v>38</v>
      </c>
      <c r="M761">
        <v>4.1059253030000002</v>
      </c>
      <c r="O761" t="s">
        <v>15</v>
      </c>
      <c r="P761">
        <v>91.3</v>
      </c>
      <c r="Q761" t="s">
        <v>13</v>
      </c>
      <c r="R761" t="s">
        <v>16</v>
      </c>
      <c r="S761" t="s">
        <v>16</v>
      </c>
      <c r="T761" s="79">
        <v>0</v>
      </c>
      <c r="U761" s="79">
        <v>7</v>
      </c>
      <c r="V761" s="79">
        <v>3.5</v>
      </c>
      <c r="W761" s="79">
        <v>7</v>
      </c>
      <c r="X761">
        <v>1.0774796689999999</v>
      </c>
      <c r="Y761" t="s">
        <v>773</v>
      </c>
      <c r="Z761" t="s">
        <v>644</v>
      </c>
      <c r="AA761">
        <v>1</v>
      </c>
      <c r="AB761">
        <v>320</v>
      </c>
      <c r="AE761" t="s">
        <v>530</v>
      </c>
      <c r="AF761">
        <v>4242.7051785313743</v>
      </c>
      <c r="AG761">
        <v>0.87809999999999999</v>
      </c>
      <c r="AH761">
        <v>3725.5194172683996</v>
      </c>
      <c r="AI761">
        <v>517.18576126297467</v>
      </c>
      <c r="AJ761">
        <v>0.87809999999999999</v>
      </c>
      <c r="AK761">
        <v>3725.5194172683996</v>
      </c>
      <c r="AL761">
        <v>517.18576126297467</v>
      </c>
      <c r="AM761">
        <v>16754.331261971674</v>
      </c>
      <c r="AN761">
        <v>2325.8774408772892</v>
      </c>
      <c r="AO761">
        <v>18.052451302465592</v>
      </c>
      <c r="AP761">
        <v>2.5060856551310282</v>
      </c>
      <c r="AQ761">
        <v>0.13288496611575845</v>
      </c>
    </row>
    <row r="762" spans="1:43" x14ac:dyDescent="0.35">
      <c r="A762">
        <v>761</v>
      </c>
      <c r="B762">
        <v>55</v>
      </c>
      <c r="C762" t="s">
        <v>42</v>
      </c>
      <c r="D762" s="3">
        <v>-33.8459</v>
      </c>
      <c r="E762" s="1">
        <v>151.19300000000001</v>
      </c>
      <c r="F762">
        <v>0.06</v>
      </c>
      <c r="G762" t="s">
        <v>614</v>
      </c>
      <c r="H762">
        <v>4</v>
      </c>
      <c r="I762">
        <v>309.334955850271</v>
      </c>
      <c r="J762" s="80">
        <v>2015</v>
      </c>
      <c r="K762" t="s">
        <v>40</v>
      </c>
      <c r="L762">
        <v>38</v>
      </c>
      <c r="M762">
        <v>4.1059253030000002</v>
      </c>
      <c r="O762" t="s">
        <v>15</v>
      </c>
      <c r="P762">
        <v>91.3</v>
      </c>
      <c r="Q762" t="s">
        <v>13</v>
      </c>
      <c r="R762" t="s">
        <v>16</v>
      </c>
      <c r="S762" t="s">
        <v>16</v>
      </c>
      <c r="T762" s="79">
        <v>0</v>
      </c>
      <c r="U762" s="79">
        <v>7</v>
      </c>
      <c r="V762" s="79">
        <v>3.5</v>
      </c>
      <c r="W762" s="79">
        <v>7</v>
      </c>
      <c r="X762">
        <v>1.0774796689999999</v>
      </c>
      <c r="Y762" t="s">
        <v>773</v>
      </c>
      <c r="Z762" t="s">
        <v>644</v>
      </c>
      <c r="AA762">
        <v>1</v>
      </c>
      <c r="AB762">
        <v>239</v>
      </c>
      <c r="AE762" t="s">
        <v>530</v>
      </c>
      <c r="AF762">
        <v>3168.7704302156203</v>
      </c>
      <c r="AG762">
        <v>0.62760000000000005</v>
      </c>
      <c r="AH762">
        <v>1988.7203220033234</v>
      </c>
      <c r="AI762">
        <v>1180.0501082122969</v>
      </c>
      <c r="AJ762">
        <v>0.62760000000000005</v>
      </c>
      <c r="AK762">
        <v>1988.7203220033234</v>
      </c>
      <c r="AL762">
        <v>1180.0501082122969</v>
      </c>
      <c r="AM762">
        <v>8943.633177112546</v>
      </c>
      <c r="AN762">
        <v>5306.8976978277742</v>
      </c>
      <c r="AO762">
        <v>9.6365829153326423</v>
      </c>
      <c r="AP762">
        <v>5.7180743748723319</v>
      </c>
      <c r="AQ762">
        <v>0.13288496611575845</v>
      </c>
    </row>
    <row r="763" spans="1:43" x14ac:dyDescent="0.35">
      <c r="A763">
        <v>762</v>
      </c>
      <c r="B763">
        <v>55</v>
      </c>
      <c r="C763" t="s">
        <v>42</v>
      </c>
      <c r="D763" s="3">
        <v>-37.868899999999996</v>
      </c>
      <c r="E763" s="1">
        <v>144.88980000000001</v>
      </c>
      <c r="F763">
        <v>0.05</v>
      </c>
      <c r="G763" t="s">
        <v>614</v>
      </c>
      <c r="H763">
        <v>4.1500000000000004</v>
      </c>
      <c r="I763">
        <v>191.20715526665501</v>
      </c>
      <c r="J763" s="80">
        <v>2015</v>
      </c>
      <c r="K763" t="s">
        <v>40</v>
      </c>
      <c r="L763">
        <v>38</v>
      </c>
      <c r="M763">
        <v>4.1059253030000002</v>
      </c>
      <c r="O763" t="s">
        <v>15</v>
      </c>
      <c r="P763">
        <v>91.3</v>
      </c>
      <c r="Q763" t="s">
        <v>13</v>
      </c>
      <c r="R763" t="s">
        <v>16</v>
      </c>
      <c r="S763" t="s">
        <v>16</v>
      </c>
      <c r="T763" s="79">
        <v>0</v>
      </c>
      <c r="U763" s="79">
        <v>7</v>
      </c>
      <c r="V763" s="79">
        <v>3.5</v>
      </c>
      <c r="W763" s="79">
        <v>7</v>
      </c>
      <c r="X763">
        <v>1.0774796689999999</v>
      </c>
      <c r="Y763" t="s">
        <v>773</v>
      </c>
      <c r="Z763" t="s">
        <v>644</v>
      </c>
      <c r="AA763">
        <v>1</v>
      </c>
      <c r="AB763">
        <v>314</v>
      </c>
      <c r="AE763" t="s">
        <v>530</v>
      </c>
      <c r="AF763">
        <v>4163.1544564339119</v>
      </c>
      <c r="AG763">
        <v>0.19109999999999999</v>
      </c>
      <c r="AH763">
        <v>795.57881662452053</v>
      </c>
      <c r="AI763">
        <v>3367.5756398093913</v>
      </c>
      <c r="AJ763">
        <v>0.19109999999999999</v>
      </c>
      <c r="AK763">
        <v>795.57881662452053</v>
      </c>
      <c r="AL763">
        <v>3367.5756398093913</v>
      </c>
      <c r="AM763">
        <v>3577.8611103060421</v>
      </c>
      <c r="AN763">
        <v>15144.593679364507</v>
      </c>
      <c r="AO763">
        <v>3.8550726048605264</v>
      </c>
      <c r="AP763">
        <v>16.31799178478116</v>
      </c>
      <c r="AQ763">
        <v>0.1328649969827374</v>
      </c>
    </row>
    <row r="764" spans="1:43" x14ac:dyDescent="0.35">
      <c r="A764">
        <v>763</v>
      </c>
      <c r="B764">
        <v>55</v>
      </c>
      <c r="C764" t="s">
        <v>42</v>
      </c>
      <c r="D764" s="13">
        <v>-37.103200000000001</v>
      </c>
      <c r="E764" s="6">
        <v>149.9272</v>
      </c>
      <c r="F764">
        <v>0.06</v>
      </c>
      <c r="G764" t="s">
        <v>614</v>
      </c>
      <c r="H764">
        <v>4.75</v>
      </c>
      <c r="I764">
        <v>3.9161463415894202</v>
      </c>
      <c r="J764" s="80">
        <v>2015</v>
      </c>
      <c r="K764" t="s">
        <v>40</v>
      </c>
      <c r="L764">
        <v>38</v>
      </c>
      <c r="M764">
        <v>4.1059253030000002</v>
      </c>
      <c r="O764" t="s">
        <v>15</v>
      </c>
      <c r="P764">
        <v>91.3</v>
      </c>
      <c r="Q764" t="s">
        <v>13</v>
      </c>
      <c r="R764" t="s">
        <v>16</v>
      </c>
      <c r="S764" t="s">
        <v>16</v>
      </c>
      <c r="T764" s="79">
        <v>0</v>
      </c>
      <c r="U764" s="79">
        <v>7</v>
      </c>
      <c r="V764" s="79">
        <v>3.5</v>
      </c>
      <c r="W764" s="79">
        <v>7</v>
      </c>
      <c r="X764">
        <v>1.0774796689999999</v>
      </c>
      <c r="Y764" t="s">
        <v>773</v>
      </c>
      <c r="Z764" t="s">
        <v>644</v>
      </c>
      <c r="AA764">
        <v>1</v>
      </c>
      <c r="AB764">
        <v>67</v>
      </c>
      <c r="AE764" t="s">
        <v>530</v>
      </c>
      <c r="AF764">
        <v>888.31639675500662</v>
      </c>
      <c r="AG764">
        <v>0.70150000000000001</v>
      </c>
      <c r="AH764">
        <v>623.1539523236371</v>
      </c>
      <c r="AI764">
        <v>265.16244443136952</v>
      </c>
      <c r="AJ764">
        <v>0.70150000000000001</v>
      </c>
      <c r="AK764">
        <v>623.1539523236371</v>
      </c>
      <c r="AL764">
        <v>265.16244443136952</v>
      </c>
      <c r="AM764">
        <v>2802.4354660570398</v>
      </c>
      <c r="AN764">
        <v>1192.4832311019625</v>
      </c>
      <c r="AO764">
        <v>3.0195672383609997</v>
      </c>
      <c r="AP764">
        <v>1.2848764371357928</v>
      </c>
      <c r="AQ764">
        <v>0.13278515045452541</v>
      </c>
    </row>
    <row r="765" spans="1:43" x14ac:dyDescent="0.35">
      <c r="A765">
        <v>764</v>
      </c>
      <c r="B765">
        <v>55</v>
      </c>
      <c r="C765" t="s">
        <v>42</v>
      </c>
      <c r="D765" s="3">
        <v>-43.140036000000002</v>
      </c>
      <c r="E765" s="1">
        <v>147.29521700000001</v>
      </c>
      <c r="F765">
        <v>0</v>
      </c>
      <c r="G765" t="s">
        <v>614</v>
      </c>
      <c r="H765">
        <v>5</v>
      </c>
      <c r="I765">
        <v>18.8004111334999</v>
      </c>
      <c r="J765" s="80">
        <v>2015</v>
      </c>
      <c r="K765" t="s">
        <v>40</v>
      </c>
      <c r="L765">
        <v>38</v>
      </c>
      <c r="M765">
        <v>4.1059253030000002</v>
      </c>
      <c r="O765" t="s">
        <v>15</v>
      </c>
      <c r="P765">
        <v>91.3</v>
      </c>
      <c r="Q765" t="s">
        <v>13</v>
      </c>
      <c r="R765" t="s">
        <v>16</v>
      </c>
      <c r="S765" t="s">
        <v>16</v>
      </c>
      <c r="T765" s="79">
        <v>0</v>
      </c>
      <c r="U765" s="79">
        <v>7</v>
      </c>
      <c r="V765" s="79">
        <v>3.5</v>
      </c>
      <c r="W765" s="79">
        <v>7</v>
      </c>
      <c r="X765">
        <v>1.0774796689999999</v>
      </c>
      <c r="Y765" t="s">
        <v>773</v>
      </c>
      <c r="Z765" t="s">
        <v>644</v>
      </c>
      <c r="AA765">
        <v>1</v>
      </c>
      <c r="AB765">
        <v>90</v>
      </c>
      <c r="AE765" t="s">
        <v>530</v>
      </c>
      <c r="AF765">
        <v>1193.2608314619492</v>
      </c>
      <c r="AG765">
        <v>0.9</v>
      </c>
      <c r="AH765">
        <v>1073.9347483157544</v>
      </c>
      <c r="AI765">
        <v>119.32608314619483</v>
      </c>
      <c r="AJ765">
        <v>0.9</v>
      </c>
      <c r="AK765">
        <v>1073.9347483157544</v>
      </c>
      <c r="AL765">
        <v>119.32608314619483</v>
      </c>
      <c r="AM765">
        <v>4829.6778279086457</v>
      </c>
      <c r="AN765">
        <v>536.63086976762679</v>
      </c>
      <c r="AO765">
        <v>5.2038796673916465</v>
      </c>
      <c r="AP765">
        <v>0.57820885193240457</v>
      </c>
      <c r="AQ765">
        <v>0.13275189523153463</v>
      </c>
    </row>
    <row r="766" spans="1:43" x14ac:dyDescent="0.35">
      <c r="A766">
        <v>765</v>
      </c>
      <c r="B766">
        <v>55</v>
      </c>
      <c r="C766" t="s">
        <v>42</v>
      </c>
      <c r="D766" s="3">
        <v>-43.012799999999999</v>
      </c>
      <c r="E766" s="1">
        <v>147.3322</v>
      </c>
      <c r="F766">
        <v>0.05</v>
      </c>
      <c r="G766" t="s">
        <v>614</v>
      </c>
      <c r="H766">
        <v>5</v>
      </c>
      <c r="I766">
        <v>17.250635905086899</v>
      </c>
      <c r="J766" s="80">
        <v>2015</v>
      </c>
      <c r="K766" t="s">
        <v>40</v>
      </c>
      <c r="L766">
        <v>38</v>
      </c>
      <c r="M766">
        <v>4.1059253030000002</v>
      </c>
      <c r="O766" t="s">
        <v>15</v>
      </c>
      <c r="P766">
        <v>91.3</v>
      </c>
      <c r="Q766" t="s">
        <v>13</v>
      </c>
      <c r="R766" t="s">
        <v>16</v>
      </c>
      <c r="S766" t="s">
        <v>16</v>
      </c>
      <c r="T766" s="79">
        <v>0</v>
      </c>
      <c r="U766" s="79">
        <v>7</v>
      </c>
      <c r="V766" s="79">
        <v>3.5</v>
      </c>
      <c r="W766" s="79">
        <v>7</v>
      </c>
      <c r="X766">
        <v>1.0774796689999999</v>
      </c>
      <c r="Y766" t="s">
        <v>773</v>
      </c>
      <c r="Z766" t="s">
        <v>644</v>
      </c>
      <c r="AA766">
        <v>1</v>
      </c>
      <c r="AB766">
        <v>153</v>
      </c>
      <c r="AE766" t="s">
        <v>530</v>
      </c>
      <c r="AF766">
        <v>2028.5434134853135</v>
      </c>
      <c r="AG766">
        <v>0.83009999999999995</v>
      </c>
      <c r="AH766">
        <v>1683.8938875341587</v>
      </c>
      <c r="AI766">
        <v>344.64952595115483</v>
      </c>
      <c r="AJ766">
        <v>0.83009999999999995</v>
      </c>
      <c r="AK766">
        <v>1683.8938875341587</v>
      </c>
      <c r="AL766">
        <v>344.64952595115483</v>
      </c>
      <c r="AM766">
        <v>7572.7738448998234</v>
      </c>
      <c r="AN766">
        <v>1549.9509411498377</v>
      </c>
      <c r="AO766">
        <v>8.1595098558145178</v>
      </c>
      <c r="AP766">
        <v>1.6700406270363655</v>
      </c>
      <c r="AQ766">
        <v>0.13275189523153463</v>
      </c>
    </row>
    <row r="767" spans="1:43" x14ac:dyDescent="0.35">
      <c r="A767">
        <v>766</v>
      </c>
      <c r="B767">
        <v>55</v>
      </c>
      <c r="C767" t="s">
        <v>42</v>
      </c>
      <c r="D767" s="3">
        <v>-42.951700000000002</v>
      </c>
      <c r="E767" s="1">
        <v>147.35740000000001</v>
      </c>
      <c r="F767">
        <v>0.83</v>
      </c>
      <c r="G767" t="s">
        <v>614</v>
      </c>
      <c r="H767">
        <v>5</v>
      </c>
      <c r="I767">
        <v>16.7429588169827</v>
      </c>
      <c r="J767" s="80">
        <v>2015</v>
      </c>
      <c r="K767" t="s">
        <v>40</v>
      </c>
      <c r="L767">
        <v>38</v>
      </c>
      <c r="M767">
        <v>4.1059253030000002</v>
      </c>
      <c r="O767" t="s">
        <v>15</v>
      </c>
      <c r="P767">
        <v>91.3</v>
      </c>
      <c r="Q767" t="s">
        <v>13</v>
      </c>
      <c r="R767" t="s">
        <v>16</v>
      </c>
      <c r="S767" t="s">
        <v>16</v>
      </c>
      <c r="T767" s="79">
        <v>0</v>
      </c>
      <c r="U767" s="79">
        <v>7</v>
      </c>
      <c r="V767" s="79">
        <v>3.5</v>
      </c>
      <c r="W767" s="79">
        <v>7</v>
      </c>
      <c r="X767">
        <v>1.0774796689999999</v>
      </c>
      <c r="Y767" t="s">
        <v>773</v>
      </c>
      <c r="Z767" t="s">
        <v>644</v>
      </c>
      <c r="AA767">
        <v>1</v>
      </c>
      <c r="AB767">
        <v>150</v>
      </c>
      <c r="AE767" t="s">
        <v>530</v>
      </c>
      <c r="AF767">
        <v>1988.7680524365819</v>
      </c>
      <c r="AG767">
        <v>0.95330000000000004</v>
      </c>
      <c r="AH767">
        <v>1895.8925843877937</v>
      </c>
      <c r="AI767">
        <v>92.875468048788207</v>
      </c>
      <c r="AJ767">
        <v>0.95330000000000004</v>
      </c>
      <c r="AK767">
        <v>1895.8925843877937</v>
      </c>
      <c r="AL767">
        <v>92.875468048788207</v>
      </c>
      <c r="AM767">
        <v>8526.1701358246501</v>
      </c>
      <c r="AN767">
        <v>417.67769363580243</v>
      </c>
      <c r="AO767">
        <v>9.1867749757860278</v>
      </c>
      <c r="AP767">
        <v>0.45003922308738775</v>
      </c>
      <c r="AQ767">
        <v>0.13275189523153463</v>
      </c>
    </row>
    <row r="768" spans="1:43" x14ac:dyDescent="0.35">
      <c r="A768">
        <v>767</v>
      </c>
      <c r="B768">
        <v>55</v>
      </c>
      <c r="C768" t="s">
        <v>42</v>
      </c>
      <c r="D768" s="13">
        <v>-35.120600000000003</v>
      </c>
      <c r="E768" s="6">
        <v>150.76259999999999</v>
      </c>
      <c r="F768">
        <v>0.1</v>
      </c>
      <c r="G768" t="s">
        <v>614</v>
      </c>
      <c r="H768">
        <v>5</v>
      </c>
      <c r="I768">
        <v>42.303034711180899</v>
      </c>
      <c r="J768" s="80">
        <v>2015</v>
      </c>
      <c r="K768" t="s">
        <v>40</v>
      </c>
      <c r="L768">
        <v>38</v>
      </c>
      <c r="M768">
        <v>4.1059253030000002</v>
      </c>
      <c r="O768" t="s">
        <v>15</v>
      </c>
      <c r="P768">
        <v>91.3</v>
      </c>
      <c r="Q768" t="s">
        <v>13</v>
      </c>
      <c r="R768" t="s">
        <v>16</v>
      </c>
      <c r="S768" t="s">
        <v>16</v>
      </c>
      <c r="T768" s="79">
        <v>0</v>
      </c>
      <c r="U768" s="79">
        <v>7</v>
      </c>
      <c r="V768" s="79">
        <v>3.5</v>
      </c>
      <c r="W768" s="79">
        <v>7</v>
      </c>
      <c r="X768">
        <v>1.0774796689999999</v>
      </c>
      <c r="Y768" t="s">
        <v>773</v>
      </c>
      <c r="Z768" t="s">
        <v>644</v>
      </c>
      <c r="AA768">
        <v>1</v>
      </c>
      <c r="AB768">
        <v>300</v>
      </c>
      <c r="AE768" t="s">
        <v>530</v>
      </c>
      <c r="AF768">
        <v>3977.5361048731638</v>
      </c>
      <c r="AG768">
        <v>0.99329999999999996</v>
      </c>
      <c r="AH768">
        <v>3950.8866129705134</v>
      </c>
      <c r="AI768">
        <v>26.649491902650425</v>
      </c>
      <c r="AJ768">
        <v>0.99329999999999996</v>
      </c>
      <c r="AK768">
        <v>3950.8866129705134</v>
      </c>
      <c r="AL768">
        <v>26.649491902650425</v>
      </c>
      <c r="AM768">
        <v>17767.848098006136</v>
      </c>
      <c r="AN768">
        <v>119.84756091477109</v>
      </c>
      <c r="AO768">
        <v>19.144495087481932</v>
      </c>
      <c r="AP768">
        <v>0.12913331026490488</v>
      </c>
      <c r="AQ768">
        <v>0.13275189523153463</v>
      </c>
    </row>
    <row r="769" spans="1:43" x14ac:dyDescent="0.35">
      <c r="A769">
        <v>768</v>
      </c>
      <c r="B769">
        <v>55</v>
      </c>
      <c r="C769" t="s">
        <v>42</v>
      </c>
      <c r="D769" s="3">
        <v>-37.994399999999999</v>
      </c>
      <c r="E769" s="1">
        <v>145.02590000000001</v>
      </c>
      <c r="F769">
        <v>1.42</v>
      </c>
      <c r="G769" t="s">
        <v>614</v>
      </c>
      <c r="H769">
        <v>5.13</v>
      </c>
      <c r="I769">
        <v>206.17438615574699</v>
      </c>
      <c r="J769" s="80">
        <v>2015</v>
      </c>
      <c r="K769" t="s">
        <v>40</v>
      </c>
      <c r="L769">
        <v>38</v>
      </c>
      <c r="M769">
        <v>4.1059253030000002</v>
      </c>
      <c r="O769" t="s">
        <v>15</v>
      </c>
      <c r="P769">
        <v>91.3</v>
      </c>
      <c r="Q769" t="s">
        <v>13</v>
      </c>
      <c r="R769" t="s">
        <v>16</v>
      </c>
      <c r="S769" t="s">
        <v>16</v>
      </c>
      <c r="T769" s="79">
        <v>0</v>
      </c>
      <c r="U769" s="79">
        <v>7</v>
      </c>
      <c r="V769" s="79">
        <v>3.5</v>
      </c>
      <c r="W769" s="79">
        <v>7</v>
      </c>
      <c r="X769">
        <v>1.0774796689999999</v>
      </c>
      <c r="Y769" t="s">
        <v>773</v>
      </c>
      <c r="Z769" t="s">
        <v>644</v>
      </c>
      <c r="AA769">
        <v>1</v>
      </c>
      <c r="AB769">
        <v>196</v>
      </c>
      <c r="AE769" t="s">
        <v>530</v>
      </c>
      <c r="AF769">
        <v>2598.6569218504674</v>
      </c>
      <c r="AG769">
        <v>0.93369999999999997</v>
      </c>
      <c r="AH769">
        <v>2426.3659679317811</v>
      </c>
      <c r="AI769">
        <v>172.29095391868623</v>
      </c>
      <c r="AJ769">
        <v>0.93369999999999997</v>
      </c>
      <c r="AK769">
        <v>2426.3659679317811</v>
      </c>
      <c r="AL769">
        <v>172.29095391868623</v>
      </c>
      <c r="AM769">
        <v>10911.804405333172</v>
      </c>
      <c r="AN769">
        <v>774.82342516181916</v>
      </c>
      <c r="AO769">
        <v>11.757247398851126</v>
      </c>
      <c r="AP769">
        <v>0.83485648767680309</v>
      </c>
      <c r="AQ769">
        <v>0.13273460580716051</v>
      </c>
    </row>
    <row r="770" spans="1:43" x14ac:dyDescent="0.35">
      <c r="A770">
        <v>769</v>
      </c>
      <c r="B770">
        <v>55</v>
      </c>
      <c r="C770" t="s">
        <v>42</v>
      </c>
      <c r="D770" s="3">
        <v>-42.830599999999997</v>
      </c>
      <c r="E770" s="1">
        <v>147.327</v>
      </c>
      <c r="F770">
        <v>0</v>
      </c>
      <c r="G770" t="s">
        <v>614</v>
      </c>
      <c r="H770">
        <v>5.5</v>
      </c>
      <c r="I770">
        <v>15.141784864124</v>
      </c>
      <c r="J770" s="80">
        <v>2015</v>
      </c>
      <c r="K770" t="s">
        <v>40</v>
      </c>
      <c r="L770">
        <v>38</v>
      </c>
      <c r="M770">
        <v>4.1059253030000002</v>
      </c>
      <c r="O770" t="s">
        <v>15</v>
      </c>
      <c r="P770">
        <v>91.3</v>
      </c>
      <c r="Q770" t="s">
        <v>13</v>
      </c>
      <c r="R770" t="s">
        <v>16</v>
      </c>
      <c r="S770" t="s">
        <v>16</v>
      </c>
      <c r="T770" s="79">
        <v>0</v>
      </c>
      <c r="U770" s="79">
        <v>7</v>
      </c>
      <c r="V770" s="79">
        <v>3.5</v>
      </c>
      <c r="W770" s="79">
        <v>7</v>
      </c>
      <c r="X770">
        <v>1.0774796689999999</v>
      </c>
      <c r="Y770" t="s">
        <v>773</v>
      </c>
      <c r="Z770" t="s">
        <v>644</v>
      </c>
      <c r="AA770">
        <v>1</v>
      </c>
      <c r="AB770">
        <v>77</v>
      </c>
      <c r="AE770" t="s">
        <v>530</v>
      </c>
      <c r="AF770">
        <v>1020.9009335841122</v>
      </c>
      <c r="AG770">
        <v>0.94810000000000005</v>
      </c>
      <c r="AH770">
        <v>967.91617513109679</v>
      </c>
      <c r="AI770">
        <v>52.984758453015388</v>
      </c>
      <c r="AJ770">
        <v>0.94810000000000005</v>
      </c>
      <c r="AK770">
        <v>967.91617513109679</v>
      </c>
      <c r="AL770">
        <v>52.984758453015388</v>
      </c>
      <c r="AM770">
        <v>4352.8932252505474</v>
      </c>
      <c r="AN770">
        <v>238.28199387248526</v>
      </c>
      <c r="AO770">
        <v>4.6901539515353017</v>
      </c>
      <c r="AP770">
        <v>0.25674400388638541</v>
      </c>
      <c r="AQ770">
        <v>0.13268540976916446</v>
      </c>
    </row>
    <row r="771" spans="1:43" x14ac:dyDescent="0.35">
      <c r="A771">
        <v>770</v>
      </c>
      <c r="B771">
        <v>55</v>
      </c>
      <c r="C771" t="s">
        <v>42</v>
      </c>
      <c r="D771" s="3">
        <v>-42.551699999999997</v>
      </c>
      <c r="E771" s="1">
        <v>147.94579999999999</v>
      </c>
      <c r="F771">
        <v>0.3</v>
      </c>
      <c r="G771" t="s">
        <v>614</v>
      </c>
      <c r="H771">
        <v>5.5</v>
      </c>
      <c r="I771">
        <v>20.191801160542699</v>
      </c>
      <c r="J771" s="80">
        <v>2015</v>
      </c>
      <c r="K771" t="s">
        <v>40</v>
      </c>
      <c r="L771">
        <v>38</v>
      </c>
      <c r="M771">
        <v>4.1059253030000002</v>
      </c>
      <c r="O771" t="s">
        <v>15</v>
      </c>
      <c r="P771">
        <v>91.3</v>
      </c>
      <c r="Q771" t="s">
        <v>13</v>
      </c>
      <c r="R771" t="s">
        <v>16</v>
      </c>
      <c r="S771" t="s">
        <v>16</v>
      </c>
      <c r="T771" s="79">
        <v>0</v>
      </c>
      <c r="U771" s="79">
        <v>7</v>
      </c>
      <c r="V771" s="79">
        <v>3.5</v>
      </c>
      <c r="W771" s="79">
        <v>7</v>
      </c>
      <c r="X771">
        <v>1.0774796689999999</v>
      </c>
      <c r="Y771" t="s">
        <v>773</v>
      </c>
      <c r="Z771" t="s">
        <v>644</v>
      </c>
      <c r="AA771">
        <v>1</v>
      </c>
      <c r="AB771">
        <v>63</v>
      </c>
      <c r="AE771" t="s">
        <v>530</v>
      </c>
      <c r="AF771">
        <v>835.28258202336451</v>
      </c>
      <c r="AG771">
        <v>0.92059999999999997</v>
      </c>
      <c r="AH771">
        <v>768.9611450107094</v>
      </c>
      <c r="AI771">
        <v>66.32143701265511</v>
      </c>
      <c r="AJ771">
        <v>0.92059999999999997</v>
      </c>
      <c r="AK771">
        <v>768.9611450107094</v>
      </c>
      <c r="AL771">
        <v>66.32143701265511</v>
      </c>
      <c r="AM771">
        <v>3458.1566509565432</v>
      </c>
      <c r="AN771">
        <v>298.25943741684705</v>
      </c>
      <c r="AO771">
        <v>3.7260934836228041</v>
      </c>
      <c r="AP771">
        <v>0.32136847990403056</v>
      </c>
      <c r="AQ771">
        <v>0.13268540976916446</v>
      </c>
    </row>
    <row r="772" spans="1:43" x14ac:dyDescent="0.35">
      <c r="A772">
        <v>771</v>
      </c>
      <c r="B772">
        <v>55</v>
      </c>
      <c r="C772" t="s">
        <v>42</v>
      </c>
      <c r="D772" s="3">
        <v>-38.097799999999999</v>
      </c>
      <c r="E772" s="1">
        <v>144.43899999999999</v>
      </c>
      <c r="F772">
        <v>1</v>
      </c>
      <c r="G772" t="s">
        <v>614</v>
      </c>
      <c r="H772">
        <v>5.5</v>
      </c>
      <c r="I772">
        <v>218.916769510655</v>
      </c>
      <c r="J772" s="80">
        <v>2015</v>
      </c>
      <c r="K772" t="s">
        <v>40</v>
      </c>
      <c r="L772">
        <v>38</v>
      </c>
      <c r="M772">
        <v>4.1059253030000002</v>
      </c>
      <c r="O772" t="s">
        <v>15</v>
      </c>
      <c r="P772">
        <v>91.3</v>
      </c>
      <c r="Q772" t="s">
        <v>13</v>
      </c>
      <c r="R772" t="s">
        <v>16</v>
      </c>
      <c r="S772" t="s">
        <v>16</v>
      </c>
      <c r="T772" s="79">
        <v>0</v>
      </c>
      <c r="U772" s="79">
        <v>7</v>
      </c>
      <c r="V772" s="79">
        <v>3.5</v>
      </c>
      <c r="W772" s="79">
        <v>7</v>
      </c>
      <c r="X772">
        <v>1.0774796689999999</v>
      </c>
      <c r="Y772" t="s">
        <v>773</v>
      </c>
      <c r="Z772" t="s">
        <v>644</v>
      </c>
      <c r="AA772">
        <v>1</v>
      </c>
      <c r="AB772">
        <v>216</v>
      </c>
      <c r="AE772" t="s">
        <v>530</v>
      </c>
      <c r="AF772">
        <v>2863.8259955086778</v>
      </c>
      <c r="AG772">
        <v>0.86570000000000003</v>
      </c>
      <c r="AH772">
        <v>2479.2141643118625</v>
      </c>
      <c r="AI772">
        <v>384.61183119681527</v>
      </c>
      <c r="AJ772">
        <v>0.86570000000000003</v>
      </c>
      <c r="AK772">
        <v>2479.2141643118625</v>
      </c>
      <c r="AL772">
        <v>384.61183119681527</v>
      </c>
      <c r="AM772">
        <v>11149.472254988037</v>
      </c>
      <c r="AN772">
        <v>1729.6686194350152</v>
      </c>
      <c r="AO772">
        <v>12.013329674829192</v>
      </c>
      <c r="AP772">
        <v>1.8636827715485271</v>
      </c>
      <c r="AQ772">
        <v>0.13268540976916446</v>
      </c>
    </row>
    <row r="773" spans="1:43" x14ac:dyDescent="0.35">
      <c r="A773">
        <v>772</v>
      </c>
      <c r="B773">
        <v>55</v>
      </c>
      <c r="C773" t="s">
        <v>42</v>
      </c>
      <c r="D773" s="3">
        <v>-35.521799999999999</v>
      </c>
      <c r="E773" s="1">
        <v>138.1866</v>
      </c>
      <c r="F773">
        <v>0</v>
      </c>
      <c r="G773" t="s">
        <v>614</v>
      </c>
      <c r="H773">
        <v>5.5</v>
      </c>
      <c r="I773">
        <v>123.58932653760699</v>
      </c>
      <c r="J773" s="80">
        <v>2015</v>
      </c>
      <c r="K773" t="s">
        <v>40</v>
      </c>
      <c r="L773">
        <v>38</v>
      </c>
      <c r="M773">
        <v>4.1059253030000002</v>
      </c>
      <c r="O773" t="s">
        <v>15</v>
      </c>
      <c r="P773">
        <v>91.3</v>
      </c>
      <c r="Q773" t="s">
        <v>13</v>
      </c>
      <c r="R773" t="s">
        <v>16</v>
      </c>
      <c r="S773" t="s">
        <v>16</v>
      </c>
      <c r="T773" s="79">
        <v>0</v>
      </c>
      <c r="U773" s="79">
        <v>7</v>
      </c>
      <c r="V773" s="79">
        <v>3.5</v>
      </c>
      <c r="W773" s="79">
        <v>7</v>
      </c>
      <c r="X773">
        <v>0.82293429299999998</v>
      </c>
      <c r="Y773" t="s">
        <v>773</v>
      </c>
      <c r="Z773" t="s">
        <v>645</v>
      </c>
      <c r="AA773">
        <v>1</v>
      </c>
      <c r="AB773">
        <v>236</v>
      </c>
      <c r="AE773" t="s">
        <v>530</v>
      </c>
      <c r="AF773">
        <v>4096.8381073755691</v>
      </c>
      <c r="AG773">
        <v>0.93640000000000001</v>
      </c>
      <c r="AH773">
        <v>3836.2792037464828</v>
      </c>
      <c r="AI773">
        <v>260.55890362908622</v>
      </c>
      <c r="AJ773">
        <v>0.93640000000000001</v>
      </c>
      <c r="AK773">
        <v>3836.2792037464828</v>
      </c>
      <c r="AL773">
        <v>260.55890362908622</v>
      </c>
      <c r="AM773">
        <v>17252.437954036559</v>
      </c>
      <c r="AN773">
        <v>1171.7802796633118</v>
      </c>
      <c r="AO773">
        <v>14.197622830231442</v>
      </c>
      <c r="AP773">
        <v>0.96429817599606982</v>
      </c>
      <c r="AQ773">
        <v>0.13268540976916446</v>
      </c>
    </row>
    <row r="774" spans="1:43" x14ac:dyDescent="0.35">
      <c r="A774">
        <v>773</v>
      </c>
      <c r="B774">
        <v>55</v>
      </c>
      <c r="C774" t="s">
        <v>42</v>
      </c>
      <c r="D774" s="13">
        <v>-33.851900000000001</v>
      </c>
      <c r="E774" s="6">
        <v>151.2199</v>
      </c>
      <c r="F774">
        <v>0.02</v>
      </c>
      <c r="G774" t="s">
        <v>614</v>
      </c>
      <c r="H774">
        <v>5.5</v>
      </c>
      <c r="I774">
        <v>319.33492677981297</v>
      </c>
      <c r="J774" s="80">
        <v>2015</v>
      </c>
      <c r="K774" t="s">
        <v>40</v>
      </c>
      <c r="L774">
        <v>38</v>
      </c>
      <c r="M774">
        <v>4.1059253030000002</v>
      </c>
      <c r="O774" t="s">
        <v>15</v>
      </c>
      <c r="P774">
        <v>91.3</v>
      </c>
      <c r="Q774" t="s">
        <v>13</v>
      </c>
      <c r="R774" t="s">
        <v>16</v>
      </c>
      <c r="S774" t="s">
        <v>16</v>
      </c>
      <c r="T774" s="79">
        <v>0</v>
      </c>
      <c r="U774" s="79">
        <v>7</v>
      </c>
      <c r="V774" s="79">
        <v>3.5</v>
      </c>
      <c r="W774" s="79">
        <v>7</v>
      </c>
      <c r="X774">
        <v>1.0774796689999999</v>
      </c>
      <c r="Y774" t="s">
        <v>773</v>
      </c>
      <c r="Z774" t="s">
        <v>644</v>
      </c>
      <c r="AA774">
        <v>1</v>
      </c>
      <c r="AB774">
        <v>40</v>
      </c>
      <c r="AE774" t="s">
        <v>530</v>
      </c>
      <c r="AF774">
        <v>530.33814731642178</v>
      </c>
      <c r="AG774">
        <v>0.77500000000000002</v>
      </c>
      <c r="AH774">
        <v>411.01206417022689</v>
      </c>
      <c r="AI774">
        <v>119.32608314619489</v>
      </c>
      <c r="AJ774">
        <v>0.77500000000000002</v>
      </c>
      <c r="AK774">
        <v>411.01206417022689</v>
      </c>
      <c r="AL774">
        <v>119.32608314619489</v>
      </c>
      <c r="AM774">
        <v>1848.3952180884935</v>
      </c>
      <c r="AN774">
        <v>536.63086976762702</v>
      </c>
      <c r="AO774">
        <v>1.9916082677671727</v>
      </c>
      <c r="AP774">
        <v>0.57820885193240479</v>
      </c>
      <c r="AQ774">
        <v>0.13268540976916446</v>
      </c>
    </row>
    <row r="775" spans="1:43" x14ac:dyDescent="0.35">
      <c r="A775">
        <v>774</v>
      </c>
      <c r="B775">
        <v>55</v>
      </c>
      <c r="C775" t="s">
        <v>42</v>
      </c>
      <c r="D775" s="3">
        <v>-43.0595</v>
      </c>
      <c r="E775" s="1">
        <v>147.32980000000001</v>
      </c>
      <c r="F775">
        <v>0.6</v>
      </c>
      <c r="G775" t="s">
        <v>614</v>
      </c>
      <c r="H775">
        <v>5.75</v>
      </c>
      <c r="I775">
        <v>17.911938394368701</v>
      </c>
      <c r="J775" s="80">
        <v>2015</v>
      </c>
      <c r="K775" t="s">
        <v>40</v>
      </c>
      <c r="L775">
        <v>38</v>
      </c>
      <c r="M775">
        <v>4.1059253030000002</v>
      </c>
      <c r="O775" t="s">
        <v>15</v>
      </c>
      <c r="P775">
        <v>91.3</v>
      </c>
      <c r="Q775" t="s">
        <v>13</v>
      </c>
      <c r="R775" t="s">
        <v>16</v>
      </c>
      <c r="S775" t="s">
        <v>16</v>
      </c>
      <c r="T775" s="79">
        <v>0</v>
      </c>
      <c r="U775" s="79">
        <v>7</v>
      </c>
      <c r="V775" s="79">
        <v>3.5</v>
      </c>
      <c r="W775" s="79">
        <v>7</v>
      </c>
      <c r="X775">
        <v>1.0774796689999999</v>
      </c>
      <c r="Y775" t="s">
        <v>773</v>
      </c>
      <c r="Z775" t="s">
        <v>644</v>
      </c>
      <c r="AA775">
        <v>1</v>
      </c>
      <c r="AB775">
        <v>111</v>
      </c>
      <c r="AE775" t="s">
        <v>530</v>
      </c>
      <c r="AF775">
        <v>1471.6883588030707</v>
      </c>
      <c r="AG775">
        <v>0.88290000000000002</v>
      </c>
      <c r="AH775">
        <v>1299.3536519872312</v>
      </c>
      <c r="AI775">
        <v>172.33470681583958</v>
      </c>
      <c r="AJ775">
        <v>0.88290000000000002</v>
      </c>
      <c r="AK775">
        <v>1299.3536519872312</v>
      </c>
      <c r="AL775">
        <v>172.33470681583958</v>
      </c>
      <c r="AM775">
        <v>5843.4272039866692</v>
      </c>
      <c r="AN775">
        <v>775.02018981406616</v>
      </c>
      <c r="AO775">
        <v>6.2961740095771512</v>
      </c>
      <c r="AP775">
        <v>0.83506849758917712</v>
      </c>
      <c r="AQ775">
        <v>0.13265217952561392</v>
      </c>
    </row>
    <row r="776" spans="1:43" x14ac:dyDescent="0.35">
      <c r="A776">
        <v>775</v>
      </c>
      <c r="B776">
        <v>55</v>
      </c>
      <c r="C776" t="s">
        <v>42</v>
      </c>
      <c r="D776" s="13">
        <v>-35.058999999999997</v>
      </c>
      <c r="E776" s="6">
        <v>150.77440000000001</v>
      </c>
      <c r="F776">
        <v>0.06</v>
      </c>
      <c r="G776" t="s">
        <v>614</v>
      </c>
      <c r="H776">
        <v>6</v>
      </c>
      <c r="I776">
        <v>46.039284391138601</v>
      </c>
      <c r="J776" s="80">
        <v>2015</v>
      </c>
      <c r="K776" t="s">
        <v>40</v>
      </c>
      <c r="L776">
        <v>38</v>
      </c>
      <c r="M776">
        <v>4.1059253030000002</v>
      </c>
      <c r="O776" t="s">
        <v>15</v>
      </c>
      <c r="P776">
        <v>91.3</v>
      </c>
      <c r="Q776" t="s">
        <v>13</v>
      </c>
      <c r="R776" t="s">
        <v>16</v>
      </c>
      <c r="S776" t="s">
        <v>16</v>
      </c>
      <c r="T776" s="79">
        <v>0</v>
      </c>
      <c r="U776" s="79">
        <v>7</v>
      </c>
      <c r="V776" s="79">
        <v>3.5</v>
      </c>
      <c r="W776" s="79">
        <v>7</v>
      </c>
      <c r="X776">
        <v>1.0774796689999999</v>
      </c>
      <c r="Y776" t="s">
        <v>773</v>
      </c>
      <c r="Z776" t="s">
        <v>644</v>
      </c>
      <c r="AA776">
        <v>1</v>
      </c>
      <c r="AB776">
        <v>613</v>
      </c>
      <c r="AE776" t="s">
        <v>530</v>
      </c>
      <c r="AF776">
        <v>8127.4321076241658</v>
      </c>
      <c r="AG776">
        <v>0.96409999999999996</v>
      </c>
      <c r="AH776">
        <v>7835.6572949604579</v>
      </c>
      <c r="AI776">
        <v>291.77481266370796</v>
      </c>
      <c r="AJ776">
        <v>0.96409999999999996</v>
      </c>
      <c r="AK776">
        <v>7835.6572949604579</v>
      </c>
      <c r="AL776">
        <v>291.77481266370796</v>
      </c>
      <c r="AM776">
        <v>35238.360956204466</v>
      </c>
      <c r="AN776">
        <v>1312.1638401905841</v>
      </c>
      <c r="AO776">
        <v>37.968617499193712</v>
      </c>
      <c r="AP776">
        <v>1.4138298602023194</v>
      </c>
      <c r="AQ776">
        <v>0.13261895760437328</v>
      </c>
    </row>
    <row r="777" spans="1:43" x14ac:dyDescent="0.35">
      <c r="A777">
        <v>776</v>
      </c>
      <c r="B777">
        <v>55</v>
      </c>
      <c r="C777" t="s">
        <v>42</v>
      </c>
      <c r="D777" s="3">
        <v>-33.852699999999999</v>
      </c>
      <c r="E777" s="1">
        <v>151.26419999999999</v>
      </c>
      <c r="F777">
        <v>0.75</v>
      </c>
      <c r="G777" t="s">
        <v>614</v>
      </c>
      <c r="H777">
        <v>6</v>
      </c>
      <c r="I777">
        <v>337.00237738752901</v>
      </c>
      <c r="J777" s="80">
        <v>2015</v>
      </c>
      <c r="K777" t="s">
        <v>40</v>
      </c>
      <c r="L777">
        <v>38</v>
      </c>
      <c r="M777">
        <v>4.1059253030000002</v>
      </c>
      <c r="O777" t="s">
        <v>15</v>
      </c>
      <c r="P777">
        <v>91.3</v>
      </c>
      <c r="Q777" t="s">
        <v>13</v>
      </c>
      <c r="R777" t="s">
        <v>16</v>
      </c>
      <c r="S777" t="s">
        <v>16</v>
      </c>
      <c r="T777" s="79">
        <v>0</v>
      </c>
      <c r="U777" s="79">
        <v>7</v>
      </c>
      <c r="V777" s="79">
        <v>3.5</v>
      </c>
      <c r="W777" s="79">
        <v>7</v>
      </c>
      <c r="X777">
        <v>1.0774796689999999</v>
      </c>
      <c r="Y777" t="s">
        <v>773</v>
      </c>
      <c r="Z777" t="s">
        <v>644</v>
      </c>
      <c r="AA777">
        <v>1</v>
      </c>
      <c r="AB777">
        <v>140</v>
      </c>
      <c r="AE777" t="s">
        <v>530</v>
      </c>
      <c r="AF777">
        <v>1856.1835156074767</v>
      </c>
      <c r="AG777">
        <v>0.92859999999999998</v>
      </c>
      <c r="AH777">
        <v>1723.6520125931029</v>
      </c>
      <c r="AI777">
        <v>132.53150301437381</v>
      </c>
      <c r="AJ777">
        <v>0.92859999999999998</v>
      </c>
      <c r="AK777">
        <v>1723.6520125931029</v>
      </c>
      <c r="AL777">
        <v>132.53150301437381</v>
      </c>
      <c r="AM777">
        <v>7751.5732881411795</v>
      </c>
      <c r="AN777">
        <v>596.01801935524452</v>
      </c>
      <c r="AO777">
        <v>8.3521626207355997</v>
      </c>
      <c r="AP777">
        <v>0.64219729821292448</v>
      </c>
      <c r="AQ777">
        <v>0.13261895760437328</v>
      </c>
    </row>
    <row r="778" spans="1:43" x14ac:dyDescent="0.35">
      <c r="A778">
        <v>777</v>
      </c>
      <c r="B778">
        <v>55</v>
      </c>
      <c r="C778" t="s">
        <v>42</v>
      </c>
      <c r="D778" s="13">
        <v>-33.840800000000002</v>
      </c>
      <c r="E778" s="6">
        <v>151.25319999999999</v>
      </c>
      <c r="F778">
        <v>0.04</v>
      </c>
      <c r="G778" t="s">
        <v>614</v>
      </c>
      <c r="H778">
        <v>6.25</v>
      </c>
      <c r="I778">
        <v>331.414544078098</v>
      </c>
      <c r="J778" s="80">
        <v>2015</v>
      </c>
      <c r="K778" t="s">
        <v>40</v>
      </c>
      <c r="L778">
        <v>38</v>
      </c>
      <c r="M778">
        <v>4.1059253030000002</v>
      </c>
      <c r="O778" t="s">
        <v>15</v>
      </c>
      <c r="P778">
        <v>91.3</v>
      </c>
      <c r="Q778" t="s">
        <v>13</v>
      </c>
      <c r="R778" t="s">
        <v>16</v>
      </c>
      <c r="S778" t="s">
        <v>16</v>
      </c>
      <c r="T778" s="79">
        <v>0</v>
      </c>
      <c r="U778" s="79">
        <v>7</v>
      </c>
      <c r="V778" s="79">
        <v>3.5</v>
      </c>
      <c r="W778" s="79">
        <v>7</v>
      </c>
      <c r="X778">
        <v>1.0774796689999999</v>
      </c>
      <c r="Y778" t="s">
        <v>773</v>
      </c>
      <c r="Z778" t="s">
        <v>644</v>
      </c>
      <c r="AA778">
        <v>1</v>
      </c>
      <c r="AB778">
        <v>78</v>
      </c>
      <c r="AE778" t="s">
        <v>530</v>
      </c>
      <c r="AF778">
        <v>1034.1593872670228</v>
      </c>
      <c r="AG778">
        <v>0.9103</v>
      </c>
      <c r="AH778">
        <v>941.39529022917088</v>
      </c>
      <c r="AI778">
        <v>92.764097037851911</v>
      </c>
      <c r="AJ778">
        <v>0.9103</v>
      </c>
      <c r="AK778">
        <v>941.39529022917088</v>
      </c>
      <c r="AL778">
        <v>92.764097037851911</v>
      </c>
      <c r="AM778">
        <v>4233.6240331620829</v>
      </c>
      <c r="AN778">
        <v>417.1768381573533</v>
      </c>
      <c r="AO778">
        <v>4.5616438219219253</v>
      </c>
      <c r="AP778">
        <v>0.44949956149225156</v>
      </c>
      <c r="AQ778">
        <v>0.13258574400335804</v>
      </c>
    </row>
    <row r="779" spans="1:43" x14ac:dyDescent="0.35">
      <c r="A779">
        <v>778</v>
      </c>
      <c r="B779">
        <v>55</v>
      </c>
      <c r="C779" t="s">
        <v>42</v>
      </c>
      <c r="D779" s="13">
        <v>-33.830800000000004</v>
      </c>
      <c r="E779" s="6">
        <v>151.26179999999999</v>
      </c>
      <c r="F779">
        <v>7.0000000000000007E-2</v>
      </c>
      <c r="G779" t="s">
        <v>614</v>
      </c>
      <c r="H779">
        <v>6.5</v>
      </c>
      <c r="I779">
        <v>334.35427689654898</v>
      </c>
      <c r="J779" s="80">
        <v>2015</v>
      </c>
      <c r="K779" t="s">
        <v>40</v>
      </c>
      <c r="L779">
        <v>38</v>
      </c>
      <c r="M779">
        <v>4.1059253030000002</v>
      </c>
      <c r="O779" t="s">
        <v>15</v>
      </c>
      <c r="P779">
        <v>91.3</v>
      </c>
      <c r="Q779" t="s">
        <v>13</v>
      </c>
      <c r="R779" t="s">
        <v>16</v>
      </c>
      <c r="S779" t="s">
        <v>16</v>
      </c>
      <c r="T779" s="79">
        <v>0</v>
      </c>
      <c r="U779" s="79">
        <v>7</v>
      </c>
      <c r="V779" s="79">
        <v>3.5</v>
      </c>
      <c r="W779" s="79">
        <v>7</v>
      </c>
      <c r="X779">
        <v>1.0774796689999999</v>
      </c>
      <c r="Y779" t="s">
        <v>773</v>
      </c>
      <c r="Z779" t="s">
        <v>644</v>
      </c>
      <c r="AA779">
        <v>1</v>
      </c>
      <c r="AB779">
        <v>332</v>
      </c>
      <c r="AE779" t="s">
        <v>530</v>
      </c>
      <c r="AF779">
        <v>4401.8066227263016</v>
      </c>
      <c r="AG779">
        <v>0.75</v>
      </c>
      <c r="AH779">
        <v>3301.3549670447264</v>
      </c>
      <c r="AI779">
        <v>1100.4516556815752</v>
      </c>
      <c r="AJ779">
        <v>0.75</v>
      </c>
      <c r="AK779">
        <v>3301.3549670447264</v>
      </c>
      <c r="AL779">
        <v>1100.4516556815752</v>
      </c>
      <c r="AM779">
        <v>14846.787396904352</v>
      </c>
      <c r="AN779">
        <v>4948.9291323014504</v>
      </c>
      <c r="AO779">
        <v>15.997111570129871</v>
      </c>
      <c r="AP779">
        <v>5.3323705233766239</v>
      </c>
      <c r="AQ779">
        <v>0.13255253872048464</v>
      </c>
    </row>
    <row r="780" spans="1:43" x14ac:dyDescent="0.35">
      <c r="A780">
        <v>779</v>
      </c>
      <c r="B780">
        <v>55</v>
      </c>
      <c r="C780" t="s">
        <v>42</v>
      </c>
      <c r="D780" s="3">
        <v>-38.033299999999997</v>
      </c>
      <c r="E780" s="1">
        <v>144.58940000000001</v>
      </c>
      <c r="F780">
        <v>2.02</v>
      </c>
      <c r="G780" t="s">
        <v>614</v>
      </c>
      <c r="H780">
        <v>7</v>
      </c>
      <c r="I780">
        <v>216.52967439605499</v>
      </c>
      <c r="J780" s="80">
        <v>2015</v>
      </c>
      <c r="K780" t="s">
        <v>40</v>
      </c>
      <c r="L780">
        <v>38</v>
      </c>
      <c r="M780">
        <v>4.1059253030000002</v>
      </c>
      <c r="O780" t="s">
        <v>15</v>
      </c>
      <c r="P780">
        <v>91.3</v>
      </c>
      <c r="Q780" t="s">
        <v>13</v>
      </c>
      <c r="R780" t="s">
        <v>16</v>
      </c>
      <c r="S780" t="s">
        <v>16</v>
      </c>
      <c r="T780" s="79">
        <v>0</v>
      </c>
      <c r="U780" s="79">
        <v>7</v>
      </c>
      <c r="V780" s="79">
        <v>3.5</v>
      </c>
      <c r="W780" s="79">
        <v>7</v>
      </c>
      <c r="X780">
        <v>1.0774796689999999</v>
      </c>
      <c r="Y780" t="s">
        <v>773</v>
      </c>
      <c r="Z780" t="s">
        <v>644</v>
      </c>
      <c r="AA780">
        <v>1</v>
      </c>
      <c r="AB780">
        <v>46</v>
      </c>
      <c r="AE780" t="s">
        <v>530</v>
      </c>
      <c r="AF780">
        <v>609.88886941388512</v>
      </c>
      <c r="AG780">
        <v>0.82609999999999995</v>
      </c>
      <c r="AH780">
        <v>503.82919502281044</v>
      </c>
      <c r="AI780">
        <v>106.05967439107468</v>
      </c>
      <c r="AJ780">
        <v>0.82609999999999995</v>
      </c>
      <c r="AK780">
        <v>503.82919502281044</v>
      </c>
      <c r="AL780">
        <v>106.05967439107468</v>
      </c>
      <c r="AM780">
        <v>2265.8105588546323</v>
      </c>
      <c r="AN780">
        <v>476.96944217990665</v>
      </c>
      <c r="AO780">
        <v>2.4413648109713941</v>
      </c>
      <c r="AP780">
        <v>0.51392487668312048</v>
      </c>
      <c r="AQ780">
        <v>0.13248615310083081</v>
      </c>
    </row>
    <row r="781" spans="1:43" x14ac:dyDescent="0.35">
      <c r="A781">
        <v>780</v>
      </c>
      <c r="B781">
        <v>55</v>
      </c>
      <c r="C781" t="s">
        <v>42</v>
      </c>
      <c r="D781" s="13">
        <v>-33.863300000000002</v>
      </c>
      <c r="E781" s="6">
        <v>151.24090000000001</v>
      </c>
      <c r="F781">
        <v>0.01</v>
      </c>
      <c r="G781" t="s">
        <v>614</v>
      </c>
      <c r="H781">
        <v>7</v>
      </c>
      <c r="I781">
        <v>328.739594295605</v>
      </c>
      <c r="J781" s="80">
        <v>2015</v>
      </c>
      <c r="K781" t="s">
        <v>40</v>
      </c>
      <c r="L781">
        <v>38</v>
      </c>
      <c r="M781">
        <v>4.1059253030000002</v>
      </c>
      <c r="O781" t="s">
        <v>15</v>
      </c>
      <c r="P781">
        <v>91.3</v>
      </c>
      <c r="Q781" t="s">
        <v>13</v>
      </c>
      <c r="R781" t="s">
        <v>16</v>
      </c>
      <c r="S781" t="s">
        <v>16</v>
      </c>
      <c r="T781" s="79">
        <v>0</v>
      </c>
      <c r="U781" s="79">
        <v>7</v>
      </c>
      <c r="V781" s="79">
        <v>3.5</v>
      </c>
      <c r="W781" s="79">
        <v>7</v>
      </c>
      <c r="X781">
        <v>1.0774796689999999</v>
      </c>
      <c r="Y781" t="s">
        <v>773</v>
      </c>
      <c r="Z781" t="s">
        <v>644</v>
      </c>
      <c r="AA781">
        <v>1</v>
      </c>
      <c r="AB781">
        <v>178</v>
      </c>
      <c r="AE781" t="s">
        <v>530</v>
      </c>
      <c r="AF781">
        <v>2360.0047555580768</v>
      </c>
      <c r="AG781">
        <v>0.93820000000000003</v>
      </c>
      <c r="AH781">
        <v>2214.1564616645878</v>
      </c>
      <c r="AI781">
        <v>145.84829389348897</v>
      </c>
      <c r="AJ781">
        <v>0.93820000000000003</v>
      </c>
      <c r="AK781">
        <v>2214.1564616645878</v>
      </c>
      <c r="AL781">
        <v>145.84829389348897</v>
      </c>
      <c r="AM781">
        <v>9957.4600665384241</v>
      </c>
      <c r="AN781">
        <v>655.9060244213108</v>
      </c>
      <c r="AO781">
        <v>10.728960776574539</v>
      </c>
      <c r="AP781">
        <v>0.70672540608857992</v>
      </c>
      <c r="AQ781">
        <v>0.13248615310083081</v>
      </c>
    </row>
    <row r="782" spans="1:43" x14ac:dyDescent="0.35">
      <c r="A782">
        <v>781</v>
      </c>
      <c r="B782">
        <v>55</v>
      </c>
      <c r="C782" t="s">
        <v>42</v>
      </c>
      <c r="D782" s="3">
        <v>-35.110795000000003</v>
      </c>
      <c r="E782" s="1">
        <v>138.47098</v>
      </c>
      <c r="F782">
        <v>0</v>
      </c>
      <c r="G782" t="s">
        <v>614</v>
      </c>
      <c r="H782">
        <v>7.6</v>
      </c>
      <c r="I782">
        <v>82.116534948266604</v>
      </c>
      <c r="J782" s="80">
        <v>2015</v>
      </c>
      <c r="K782" t="s">
        <v>40</v>
      </c>
      <c r="L782">
        <v>38</v>
      </c>
      <c r="M782">
        <v>4.1059253030000002</v>
      </c>
      <c r="O782" t="s">
        <v>15</v>
      </c>
      <c r="P782">
        <v>91.3</v>
      </c>
      <c r="Q782" t="s">
        <v>13</v>
      </c>
      <c r="R782" t="s">
        <v>16</v>
      </c>
      <c r="S782" t="s">
        <v>16</v>
      </c>
      <c r="T782" s="79">
        <v>0</v>
      </c>
      <c r="U782" s="79">
        <v>7</v>
      </c>
      <c r="V782" s="79">
        <v>3.5</v>
      </c>
      <c r="W782" s="79">
        <v>7</v>
      </c>
      <c r="X782">
        <v>0.82293429299999998</v>
      </c>
      <c r="Y782" t="s">
        <v>773</v>
      </c>
      <c r="Z782" t="s">
        <v>645</v>
      </c>
      <c r="AA782">
        <v>1</v>
      </c>
      <c r="AB782">
        <v>127</v>
      </c>
      <c r="AE782" t="s">
        <v>530</v>
      </c>
      <c r="AF782">
        <v>2204.6544052402423</v>
      </c>
      <c r="AG782">
        <v>0.92130000000000001</v>
      </c>
      <c r="AH782">
        <v>2031.1481035478353</v>
      </c>
      <c r="AI782">
        <v>173.50630169240708</v>
      </c>
      <c r="AJ782">
        <v>0.92130000000000001</v>
      </c>
      <c r="AK782">
        <v>2031.1481035478353</v>
      </c>
      <c r="AL782">
        <v>173.50630169240708</v>
      </c>
      <c r="AM782">
        <v>9134.4385459994755</v>
      </c>
      <c r="AN782">
        <v>780.2890628135882</v>
      </c>
      <c r="AO782">
        <v>7.5170427268040267</v>
      </c>
      <c r="AP782">
        <v>0.64212662824213285</v>
      </c>
      <c r="AQ782">
        <v>0.13240653424258</v>
      </c>
    </row>
    <row r="783" spans="1:43" x14ac:dyDescent="0.35">
      <c r="A783">
        <v>782</v>
      </c>
      <c r="B783">
        <v>55</v>
      </c>
      <c r="C783" t="s">
        <v>42</v>
      </c>
      <c r="D783" s="3">
        <v>-38.212800000000001</v>
      </c>
      <c r="E783" s="1">
        <v>145.03059999999999</v>
      </c>
      <c r="F783">
        <v>1.76</v>
      </c>
      <c r="G783" t="s">
        <v>614</v>
      </c>
      <c r="H783">
        <v>8</v>
      </c>
      <c r="I783">
        <v>246.31693974953001</v>
      </c>
      <c r="J783" s="80">
        <v>2015</v>
      </c>
      <c r="K783" t="s">
        <v>40</v>
      </c>
      <c r="L783">
        <v>38</v>
      </c>
      <c r="M783">
        <v>4.1059253030000002</v>
      </c>
      <c r="O783" t="s">
        <v>15</v>
      </c>
      <c r="P783">
        <v>91.3</v>
      </c>
      <c r="Q783" t="s">
        <v>13</v>
      </c>
      <c r="R783" t="s">
        <v>16</v>
      </c>
      <c r="S783" t="s">
        <v>16</v>
      </c>
      <c r="T783" s="79">
        <v>0</v>
      </c>
      <c r="U783" s="79">
        <v>7</v>
      </c>
      <c r="V783" s="79">
        <v>3.5</v>
      </c>
      <c r="W783" s="79">
        <v>7</v>
      </c>
      <c r="X783">
        <v>1.0774796689999999</v>
      </c>
      <c r="Y783" t="s">
        <v>773</v>
      </c>
      <c r="Z783" t="s">
        <v>644</v>
      </c>
      <c r="AA783">
        <v>1</v>
      </c>
      <c r="AB783">
        <v>159</v>
      </c>
      <c r="AE783" t="s">
        <v>530</v>
      </c>
      <c r="AF783">
        <v>2108.0941355827767</v>
      </c>
      <c r="AG783">
        <v>0.88049999999999995</v>
      </c>
      <c r="AH783">
        <v>1856.1768863806349</v>
      </c>
      <c r="AI783">
        <v>251.91724920214187</v>
      </c>
      <c r="AJ783">
        <v>0.88049999999999995</v>
      </c>
      <c r="AK783">
        <v>1856.1768863806349</v>
      </c>
      <c r="AL783">
        <v>251.91724920214187</v>
      </c>
      <c r="AM783">
        <v>8347.5614946703226</v>
      </c>
      <c r="AN783">
        <v>1132.9172045577557</v>
      </c>
      <c r="AO783">
        <v>8.9943277962345238</v>
      </c>
      <c r="AP783">
        <v>1.2206952545712957</v>
      </c>
      <c r="AQ783">
        <v>0.13235348158759747</v>
      </c>
    </row>
    <row r="784" spans="1:43" x14ac:dyDescent="0.35">
      <c r="A784">
        <v>783</v>
      </c>
      <c r="B784">
        <v>55</v>
      </c>
      <c r="C784" t="s">
        <v>42</v>
      </c>
      <c r="D784" s="3">
        <v>-35.587967999999996</v>
      </c>
      <c r="E784" s="1">
        <v>138.60225299999999</v>
      </c>
      <c r="F784">
        <v>0</v>
      </c>
      <c r="G784" t="s">
        <v>614</v>
      </c>
      <c r="H784">
        <v>8.25</v>
      </c>
      <c r="I784">
        <v>117.044145987413</v>
      </c>
      <c r="J784" s="80">
        <v>2015</v>
      </c>
      <c r="K784" t="s">
        <v>40</v>
      </c>
      <c r="L784">
        <v>38</v>
      </c>
      <c r="M784">
        <v>4.1059253030000002</v>
      </c>
      <c r="O784" t="s">
        <v>15</v>
      </c>
      <c r="P784">
        <v>91.3</v>
      </c>
      <c r="Q784" t="s">
        <v>13</v>
      </c>
      <c r="R784" t="s">
        <v>16</v>
      </c>
      <c r="S784" t="s">
        <v>16</v>
      </c>
      <c r="T784" s="79">
        <v>0</v>
      </c>
      <c r="U784" s="79">
        <v>7</v>
      </c>
      <c r="V784" s="79">
        <v>3.5</v>
      </c>
      <c r="W784" s="79">
        <v>7</v>
      </c>
      <c r="X784">
        <v>0.82293429299999998</v>
      </c>
      <c r="Y784" t="s">
        <v>773</v>
      </c>
      <c r="Z784" t="s">
        <v>645</v>
      </c>
      <c r="AA784">
        <v>1</v>
      </c>
      <c r="AB784">
        <v>357</v>
      </c>
      <c r="AE784" t="s">
        <v>530</v>
      </c>
      <c r="AF784">
        <v>6197.3356115808383</v>
      </c>
      <c r="AG784">
        <v>0.55179999999999996</v>
      </c>
      <c r="AH784">
        <v>3419.6897904703064</v>
      </c>
      <c r="AI784">
        <v>2777.6458211105319</v>
      </c>
      <c r="AJ784">
        <v>0.55179999999999996</v>
      </c>
      <c r="AK784">
        <v>3419.6897904703064</v>
      </c>
      <c r="AL784">
        <v>2777.6458211105319</v>
      </c>
      <c r="AM784">
        <v>15378.960393321797</v>
      </c>
      <c r="AN784">
        <v>12491.573121215713</v>
      </c>
      <c r="AO784">
        <v>12.655873898353276</v>
      </c>
      <c r="AP784">
        <v>10.279743894965456</v>
      </c>
      <c r="AQ784">
        <v>0.13232033447341537</v>
      </c>
    </row>
    <row r="785" spans="1:43" x14ac:dyDescent="0.35">
      <c r="A785">
        <v>784</v>
      </c>
      <c r="B785">
        <v>55</v>
      </c>
      <c r="C785" t="s">
        <v>42</v>
      </c>
      <c r="D785" s="3">
        <v>-42.582799999999999</v>
      </c>
      <c r="E785" s="1">
        <v>147.91650000000001</v>
      </c>
      <c r="F785">
        <v>0.1</v>
      </c>
      <c r="G785" t="s">
        <v>614</v>
      </c>
      <c r="H785">
        <v>9</v>
      </c>
      <c r="I785">
        <v>20.228177886400399</v>
      </c>
      <c r="J785" s="80">
        <v>2015</v>
      </c>
      <c r="K785" t="s">
        <v>40</v>
      </c>
      <c r="L785">
        <v>38</v>
      </c>
      <c r="M785">
        <v>4.1059253030000002</v>
      </c>
      <c r="O785" t="s">
        <v>15</v>
      </c>
      <c r="P785">
        <v>91.3</v>
      </c>
      <c r="Q785" t="s">
        <v>13</v>
      </c>
      <c r="R785" t="s">
        <v>16</v>
      </c>
      <c r="S785" t="s">
        <v>16</v>
      </c>
      <c r="T785" s="79">
        <v>0</v>
      </c>
      <c r="U785" s="79">
        <v>7</v>
      </c>
      <c r="V785" s="79">
        <v>3.5</v>
      </c>
      <c r="W785" s="79">
        <v>7</v>
      </c>
      <c r="X785">
        <v>1.0774796689999999</v>
      </c>
      <c r="Y785" t="s">
        <v>773</v>
      </c>
      <c r="Z785" t="s">
        <v>644</v>
      </c>
      <c r="AA785">
        <v>1</v>
      </c>
      <c r="AB785">
        <v>226</v>
      </c>
      <c r="AE785" t="s">
        <v>530</v>
      </c>
      <c r="AF785">
        <v>2996.4105323377835</v>
      </c>
      <c r="AG785">
        <v>0.96460000000000001</v>
      </c>
      <c r="AH785">
        <v>2890.3375994930261</v>
      </c>
      <c r="AI785">
        <v>106.07293284475736</v>
      </c>
      <c r="AJ785">
        <v>0.96460000000000001</v>
      </c>
      <c r="AK785">
        <v>2890.3375994930261</v>
      </c>
      <c r="AL785">
        <v>106.07293284475736</v>
      </c>
      <c r="AM785">
        <v>12998.36832855498</v>
      </c>
      <c r="AN785">
        <v>477.02906783210193</v>
      </c>
      <c r="AO785">
        <v>14.005477604191501</v>
      </c>
      <c r="AP785">
        <v>0.5139891221111117</v>
      </c>
      <c r="AQ785">
        <v>0.13222094293149678</v>
      </c>
    </row>
    <row r="786" spans="1:43" x14ac:dyDescent="0.35">
      <c r="A786">
        <v>785</v>
      </c>
      <c r="B786">
        <v>55</v>
      </c>
      <c r="C786" t="s">
        <v>42</v>
      </c>
      <c r="D786" s="3">
        <v>-41.870899999999999</v>
      </c>
      <c r="E786" s="1">
        <v>148.3015</v>
      </c>
      <c r="F786">
        <v>0.09</v>
      </c>
      <c r="G786" t="s">
        <v>614</v>
      </c>
      <c r="H786">
        <v>9.25</v>
      </c>
      <c r="I786">
        <v>1.56055990002404</v>
      </c>
      <c r="J786" s="80">
        <v>2015</v>
      </c>
      <c r="K786" t="s">
        <v>40</v>
      </c>
      <c r="L786">
        <v>38</v>
      </c>
      <c r="M786">
        <v>4.1059253030000002</v>
      </c>
      <c r="O786" t="s">
        <v>15</v>
      </c>
      <c r="P786">
        <v>91.3</v>
      </c>
      <c r="Q786" t="s">
        <v>13</v>
      </c>
      <c r="R786" t="s">
        <v>16</v>
      </c>
      <c r="S786" t="s">
        <v>16</v>
      </c>
      <c r="T786" s="79">
        <v>0</v>
      </c>
      <c r="U786" s="79">
        <v>7</v>
      </c>
      <c r="V786" s="79">
        <v>3.5</v>
      </c>
      <c r="W786" s="79">
        <v>7</v>
      </c>
      <c r="X786">
        <v>1.0774796689999999</v>
      </c>
      <c r="Y786" t="s">
        <v>773</v>
      </c>
      <c r="Z786" t="s">
        <v>644</v>
      </c>
      <c r="AA786">
        <v>1</v>
      </c>
      <c r="AB786">
        <v>274</v>
      </c>
      <c r="AE786" t="s">
        <v>530</v>
      </c>
      <c r="AF786">
        <v>3632.8163091174897</v>
      </c>
      <c r="AG786">
        <v>0.81389999999999996</v>
      </c>
      <c r="AH786">
        <v>2956.7491939907245</v>
      </c>
      <c r="AI786">
        <v>676.0671151267652</v>
      </c>
      <c r="AJ786">
        <v>0.81389999999999996</v>
      </c>
      <c r="AK786">
        <v>2956.7491939907245</v>
      </c>
      <c r="AL786">
        <v>676.0671151267652</v>
      </c>
      <c r="AM786">
        <v>13297.03322040676</v>
      </c>
      <c r="AN786">
        <v>3040.3954814076665</v>
      </c>
      <c r="AO786">
        <v>14.327282953005879</v>
      </c>
      <c r="AP786">
        <v>3.2759643169362276</v>
      </c>
      <c r="AQ786">
        <v>0.1321878290108047</v>
      </c>
    </row>
    <row r="787" spans="1:43" x14ac:dyDescent="0.35">
      <c r="A787">
        <v>786</v>
      </c>
      <c r="B787">
        <v>55</v>
      </c>
      <c r="C787" t="s">
        <v>42</v>
      </c>
      <c r="D787" s="3">
        <v>-41.873699999999999</v>
      </c>
      <c r="E787" s="1">
        <v>148.3109</v>
      </c>
      <c r="F787">
        <v>0</v>
      </c>
      <c r="G787" t="s">
        <v>614</v>
      </c>
      <c r="H787">
        <v>9.5</v>
      </c>
      <c r="I787">
        <v>1.57010367431729</v>
      </c>
      <c r="J787" s="80">
        <v>2015</v>
      </c>
      <c r="K787" t="s">
        <v>40</v>
      </c>
      <c r="L787">
        <v>38</v>
      </c>
      <c r="M787">
        <v>4.1059253030000002</v>
      </c>
      <c r="O787" t="s">
        <v>15</v>
      </c>
      <c r="P787">
        <v>91.3</v>
      </c>
      <c r="Q787" t="s">
        <v>13</v>
      </c>
      <c r="R787" t="s">
        <v>16</v>
      </c>
      <c r="S787" t="s">
        <v>16</v>
      </c>
      <c r="T787" s="79">
        <v>0</v>
      </c>
      <c r="U787" s="79">
        <v>7</v>
      </c>
      <c r="V787" s="79">
        <v>3.5</v>
      </c>
      <c r="W787" s="79">
        <v>7</v>
      </c>
      <c r="X787">
        <v>1.0774796689999999</v>
      </c>
      <c r="Y787" t="s">
        <v>773</v>
      </c>
      <c r="Z787" t="s">
        <v>644</v>
      </c>
      <c r="AA787">
        <v>1</v>
      </c>
      <c r="AB787">
        <v>189</v>
      </c>
      <c r="AE787" t="s">
        <v>530</v>
      </c>
      <c r="AF787">
        <v>2505.8477460700933</v>
      </c>
      <c r="AG787">
        <v>0.78839999999999999</v>
      </c>
      <c r="AH787">
        <v>1975.6103630016614</v>
      </c>
      <c r="AI787">
        <v>530.23738306843188</v>
      </c>
      <c r="AJ787">
        <v>0.78839999999999999</v>
      </c>
      <c r="AK787">
        <v>1975.6103630016614</v>
      </c>
      <c r="AL787">
        <v>530.23738306843188</v>
      </c>
      <c r="AM787">
        <v>8884.6753322207423</v>
      </c>
      <c r="AN787">
        <v>2384.5729328994289</v>
      </c>
      <c r="AO787">
        <v>9.5730570361336706</v>
      </c>
      <c r="AP787">
        <v>2.5693288544468356</v>
      </c>
      <c r="AQ787">
        <v>0.13215472338329007</v>
      </c>
    </row>
    <row r="788" spans="1:43" x14ac:dyDescent="0.35">
      <c r="A788">
        <v>787</v>
      </c>
      <c r="B788">
        <v>55</v>
      </c>
      <c r="C788" t="s">
        <v>42</v>
      </c>
      <c r="D788" s="3">
        <v>-35.271999999999998</v>
      </c>
      <c r="E788" s="1">
        <v>138.434</v>
      </c>
      <c r="F788">
        <v>2.4700000000000002</v>
      </c>
      <c r="G788" t="s">
        <v>614</v>
      </c>
      <c r="H788">
        <v>9.5</v>
      </c>
      <c r="I788">
        <v>96.1736288456229</v>
      </c>
      <c r="J788" s="80">
        <v>2015</v>
      </c>
      <c r="K788" t="s">
        <v>40</v>
      </c>
      <c r="L788">
        <v>38</v>
      </c>
      <c r="M788">
        <v>4.1059253030000002</v>
      </c>
      <c r="O788" t="s">
        <v>15</v>
      </c>
      <c r="P788">
        <v>91.3</v>
      </c>
      <c r="Q788" t="s">
        <v>13</v>
      </c>
      <c r="R788" t="s">
        <v>16</v>
      </c>
      <c r="S788" t="s">
        <v>16</v>
      </c>
      <c r="T788" s="79">
        <v>0</v>
      </c>
      <c r="U788" s="79">
        <v>7</v>
      </c>
      <c r="V788" s="79">
        <v>3.5</v>
      </c>
      <c r="W788" s="79">
        <v>7</v>
      </c>
      <c r="X788">
        <v>0.82293429299999998</v>
      </c>
      <c r="Y788" t="s">
        <v>773</v>
      </c>
      <c r="Z788" t="s">
        <v>645</v>
      </c>
      <c r="AA788">
        <v>1</v>
      </c>
      <c r="AB788">
        <v>327</v>
      </c>
      <c r="AE788" t="s">
        <v>530</v>
      </c>
      <c r="AF788">
        <v>5676.5511064059792</v>
      </c>
      <c r="AG788">
        <v>0.70640000000000003</v>
      </c>
      <c r="AH788">
        <v>4009.915701565184</v>
      </c>
      <c r="AI788">
        <v>1666.6354048407952</v>
      </c>
      <c r="AJ788">
        <v>0.70640000000000003</v>
      </c>
      <c r="AK788">
        <v>4009.915701565184</v>
      </c>
      <c r="AL788">
        <v>1666.6354048407952</v>
      </c>
      <c r="AM788">
        <v>18033.312532260119</v>
      </c>
      <c r="AN788">
        <v>7495.1593424002967</v>
      </c>
      <c r="AO788">
        <v>14.84023129918352</v>
      </c>
      <c r="AP788">
        <v>6.1680236543605327</v>
      </c>
      <c r="AQ788">
        <v>0.13215472338329007</v>
      </c>
    </row>
    <row r="789" spans="1:43" x14ac:dyDescent="0.35">
      <c r="A789">
        <v>788</v>
      </c>
      <c r="B789">
        <v>55</v>
      </c>
      <c r="C789" t="s">
        <v>42</v>
      </c>
      <c r="D789" s="3">
        <v>-43.282699999999998</v>
      </c>
      <c r="E789" s="1">
        <v>147.1643</v>
      </c>
      <c r="F789">
        <v>0.35</v>
      </c>
      <c r="G789" t="s">
        <v>614</v>
      </c>
      <c r="H789">
        <v>10</v>
      </c>
      <c r="I789">
        <v>20.041432400634999</v>
      </c>
      <c r="J789" s="80">
        <v>2015</v>
      </c>
      <c r="K789" t="s">
        <v>40</v>
      </c>
      <c r="L789">
        <v>38</v>
      </c>
      <c r="M789">
        <v>4.1059253030000002</v>
      </c>
      <c r="O789" t="s">
        <v>15</v>
      </c>
      <c r="P789">
        <v>91.3</v>
      </c>
      <c r="Q789" t="s">
        <v>13</v>
      </c>
      <c r="R789" t="s">
        <v>16</v>
      </c>
      <c r="S789" t="s">
        <v>16</v>
      </c>
      <c r="T789" s="79">
        <v>0</v>
      </c>
      <c r="U789" s="79">
        <v>7</v>
      </c>
      <c r="V789" s="79">
        <v>3.5</v>
      </c>
      <c r="W789" s="79">
        <v>7</v>
      </c>
      <c r="X789">
        <v>1.0774796689999999</v>
      </c>
      <c r="Y789" t="s">
        <v>773</v>
      </c>
      <c r="Z789" t="s">
        <v>644</v>
      </c>
      <c r="AA789">
        <v>1</v>
      </c>
      <c r="AB789">
        <v>104</v>
      </c>
      <c r="AE789" t="s">
        <v>530</v>
      </c>
      <c r="AF789">
        <v>1378.8791830226969</v>
      </c>
      <c r="AG789">
        <v>0.87849999999999995</v>
      </c>
      <c r="AH789">
        <v>1211.3453622854393</v>
      </c>
      <c r="AI789">
        <v>167.53382073725766</v>
      </c>
      <c r="AJ789">
        <v>0.87849999999999995</v>
      </c>
      <c r="AK789">
        <v>1211.3453622854393</v>
      </c>
      <c r="AL789">
        <v>167.53382073725766</v>
      </c>
      <c r="AM789">
        <v>5447.6380872721666</v>
      </c>
      <c r="AN789">
        <v>753.42974115374852</v>
      </c>
      <c r="AO789">
        <v>5.8697192831058072</v>
      </c>
      <c r="AP789">
        <v>0.81180522811309652</v>
      </c>
      <c r="AQ789">
        <v>0.13208853699948581</v>
      </c>
    </row>
    <row r="790" spans="1:43" x14ac:dyDescent="0.35">
      <c r="A790">
        <v>789</v>
      </c>
      <c r="B790">
        <v>55</v>
      </c>
      <c r="C790" t="s">
        <v>42</v>
      </c>
      <c r="D790" s="3">
        <v>-42.578499999999998</v>
      </c>
      <c r="E790" s="1">
        <v>148.06200000000001</v>
      </c>
      <c r="F790">
        <v>0.37</v>
      </c>
      <c r="G790" t="s">
        <v>614</v>
      </c>
      <c r="H790">
        <v>10</v>
      </c>
      <c r="I790">
        <v>22.507269660917402</v>
      </c>
      <c r="J790" s="80">
        <v>2015</v>
      </c>
      <c r="K790" t="s">
        <v>40</v>
      </c>
      <c r="L790">
        <v>38</v>
      </c>
      <c r="M790">
        <v>4.1059253030000002</v>
      </c>
      <c r="O790" t="s">
        <v>15</v>
      </c>
      <c r="P790">
        <v>91.3</v>
      </c>
      <c r="Q790" t="s">
        <v>13</v>
      </c>
      <c r="R790" t="s">
        <v>16</v>
      </c>
      <c r="S790" t="s">
        <v>16</v>
      </c>
      <c r="T790" s="79">
        <v>0</v>
      </c>
      <c r="U790" s="79">
        <v>7</v>
      </c>
      <c r="V790" s="79">
        <v>3.5</v>
      </c>
      <c r="W790" s="79">
        <v>7</v>
      </c>
      <c r="X790">
        <v>1.0774796689999999</v>
      </c>
      <c r="Y790" t="s">
        <v>773</v>
      </c>
      <c r="Z790" t="s">
        <v>644</v>
      </c>
      <c r="AA790">
        <v>1</v>
      </c>
      <c r="AB790">
        <v>334</v>
      </c>
      <c r="AE790" t="s">
        <v>530</v>
      </c>
      <c r="AF790">
        <v>4428.3235300921233</v>
      </c>
      <c r="AG790">
        <v>0.93110000000000004</v>
      </c>
      <c r="AH790">
        <v>4123.2120388687763</v>
      </c>
      <c r="AI790">
        <v>305.111491223347</v>
      </c>
      <c r="AJ790">
        <v>0.93110000000000004</v>
      </c>
      <c r="AK790">
        <v>4123.2120388687763</v>
      </c>
      <c r="AL790">
        <v>305.111491223347</v>
      </c>
      <c r="AM790">
        <v>18542.826549863668</v>
      </c>
      <c r="AN790">
        <v>1372.141283734943</v>
      </c>
      <c r="AO790">
        <v>19.979518613271516</v>
      </c>
      <c r="AP790">
        <v>1.4784543362199616</v>
      </c>
      <c r="AQ790">
        <v>0.13208853699948581</v>
      </c>
    </row>
    <row r="791" spans="1:43" x14ac:dyDescent="0.35">
      <c r="A791">
        <v>790</v>
      </c>
      <c r="B791">
        <v>55</v>
      </c>
      <c r="C791" t="s">
        <v>42</v>
      </c>
      <c r="D791" s="3">
        <v>-43.292000000000002</v>
      </c>
      <c r="E791" s="1">
        <v>147.13810000000001</v>
      </c>
      <c r="F791">
        <v>0.03</v>
      </c>
      <c r="G791" t="s">
        <v>614</v>
      </c>
      <c r="H791">
        <v>10.75</v>
      </c>
      <c r="I791">
        <v>19.953033688780501</v>
      </c>
      <c r="J791" s="80">
        <v>2015</v>
      </c>
      <c r="K791" t="s">
        <v>40</v>
      </c>
      <c r="L791">
        <v>38</v>
      </c>
      <c r="M791">
        <v>4.1059253030000002</v>
      </c>
      <c r="O791" t="s">
        <v>15</v>
      </c>
      <c r="P791">
        <v>91.3</v>
      </c>
      <c r="Q791" t="s">
        <v>13</v>
      </c>
      <c r="R791" t="s">
        <v>16</v>
      </c>
      <c r="S791" t="s">
        <v>16</v>
      </c>
      <c r="T791" s="79">
        <v>0</v>
      </c>
      <c r="U791" s="79">
        <v>7</v>
      </c>
      <c r="V791" s="79">
        <v>3.5</v>
      </c>
      <c r="W791" s="79">
        <v>7</v>
      </c>
      <c r="X791">
        <v>1.0774796689999999</v>
      </c>
      <c r="Y791" t="s">
        <v>773</v>
      </c>
      <c r="Z791" t="s">
        <v>644</v>
      </c>
      <c r="AA791">
        <v>1</v>
      </c>
      <c r="AB791">
        <v>112</v>
      </c>
      <c r="AE791" t="s">
        <v>530</v>
      </c>
      <c r="AF791">
        <v>1484.9468124859814</v>
      </c>
      <c r="AG791">
        <v>0.95540000000000003</v>
      </c>
      <c r="AH791">
        <v>1418.7181846491067</v>
      </c>
      <c r="AI791">
        <v>66.228627836874693</v>
      </c>
      <c r="AJ791">
        <v>0.95540000000000003</v>
      </c>
      <c r="AK791">
        <v>1418.7181846491067</v>
      </c>
      <c r="AL791">
        <v>66.228627836874693</v>
      </c>
      <c r="AM791">
        <v>6380.2309881456677</v>
      </c>
      <c r="AN791">
        <v>297.84205785147202</v>
      </c>
      <c r="AO791">
        <v>6.8745691732507366</v>
      </c>
      <c r="AP791">
        <v>0.32091876190808288</v>
      </c>
      <c r="AQ791">
        <v>0.13198931957070292</v>
      </c>
    </row>
    <row r="792" spans="1:43" x14ac:dyDescent="0.35">
      <c r="A792">
        <v>791</v>
      </c>
      <c r="B792">
        <v>55</v>
      </c>
      <c r="C792" t="s">
        <v>42</v>
      </c>
      <c r="D792" s="3">
        <v>-41.874600000000001</v>
      </c>
      <c r="E792" s="1">
        <v>148.31190000000001</v>
      </c>
      <c r="F792">
        <v>0.02</v>
      </c>
      <c r="G792" t="s">
        <v>614</v>
      </c>
      <c r="H792">
        <v>11</v>
      </c>
      <c r="I792">
        <v>1.5712145032129201</v>
      </c>
      <c r="J792" s="80">
        <v>2015</v>
      </c>
      <c r="K792" t="s">
        <v>40</v>
      </c>
      <c r="L792">
        <v>38</v>
      </c>
      <c r="M792">
        <v>4.1059253030000002</v>
      </c>
      <c r="O792" t="s">
        <v>15</v>
      </c>
      <c r="P792">
        <v>91.3</v>
      </c>
      <c r="Q792" t="s">
        <v>13</v>
      </c>
      <c r="R792" t="s">
        <v>16</v>
      </c>
      <c r="S792" t="s">
        <v>16</v>
      </c>
      <c r="T792" s="79">
        <v>0</v>
      </c>
      <c r="U792" s="79">
        <v>7</v>
      </c>
      <c r="V792" s="79">
        <v>3.5</v>
      </c>
      <c r="W792" s="79">
        <v>7</v>
      </c>
      <c r="X792">
        <v>1.0774796689999999</v>
      </c>
      <c r="Y792" t="s">
        <v>773</v>
      </c>
      <c r="Z792" t="s">
        <v>644</v>
      </c>
      <c r="AA792">
        <v>1</v>
      </c>
      <c r="AB792">
        <v>827</v>
      </c>
      <c r="AE792" t="s">
        <v>530</v>
      </c>
      <c r="AF792">
        <v>10964.741195767023</v>
      </c>
      <c r="AG792">
        <v>0.96650000000000003</v>
      </c>
      <c r="AH792">
        <v>10597.422365708828</v>
      </c>
      <c r="AI792">
        <v>367.31883005819509</v>
      </c>
      <c r="AJ792">
        <v>0.96650000000000003</v>
      </c>
      <c r="AK792">
        <v>10597.422365708828</v>
      </c>
      <c r="AL792">
        <v>367.31883005819509</v>
      </c>
      <c r="AM792">
        <v>47658.515485150056</v>
      </c>
      <c r="AN792">
        <v>1651.8988812752468</v>
      </c>
      <c r="AO792">
        <v>51.351081489970852</v>
      </c>
      <c r="AP792">
        <v>1.7798874598179231</v>
      </c>
      <c r="AQ792">
        <v>0.13195626365865479</v>
      </c>
    </row>
    <row r="793" spans="1:43" x14ac:dyDescent="0.35">
      <c r="A793">
        <v>792</v>
      </c>
      <c r="B793">
        <v>55</v>
      </c>
      <c r="C793" t="s">
        <v>42</v>
      </c>
      <c r="D793" s="3">
        <v>-38.343200000000003</v>
      </c>
      <c r="E793" s="1">
        <v>144.7602</v>
      </c>
      <c r="F793">
        <v>2.0099999999999998</v>
      </c>
      <c r="G793" t="s">
        <v>614</v>
      </c>
      <c r="H793">
        <v>12</v>
      </c>
      <c r="I793">
        <v>283.23676104265797</v>
      </c>
      <c r="J793" s="80">
        <v>2015</v>
      </c>
      <c r="K793" t="s">
        <v>40</v>
      </c>
      <c r="L793">
        <v>38</v>
      </c>
      <c r="M793">
        <v>4.1059253030000002</v>
      </c>
      <c r="O793" t="s">
        <v>15</v>
      </c>
      <c r="P793">
        <v>91.3</v>
      </c>
      <c r="Q793" t="s">
        <v>13</v>
      </c>
      <c r="R793" t="s">
        <v>16</v>
      </c>
      <c r="S793" t="s">
        <v>16</v>
      </c>
      <c r="T793" s="79">
        <v>0</v>
      </c>
      <c r="U793" s="79">
        <v>7</v>
      </c>
      <c r="V793" s="79">
        <v>3.5</v>
      </c>
      <c r="W793" s="79">
        <v>7</v>
      </c>
      <c r="X793">
        <v>1.0774796689999999</v>
      </c>
      <c r="Y793" t="s">
        <v>773</v>
      </c>
      <c r="Z793" t="s">
        <v>644</v>
      </c>
      <c r="AA793">
        <v>1</v>
      </c>
      <c r="AB793">
        <v>229</v>
      </c>
      <c r="AE793" t="s">
        <v>530</v>
      </c>
      <c r="AF793">
        <v>3036.1858933865151</v>
      </c>
      <c r="AG793">
        <v>0.9214</v>
      </c>
      <c r="AH793">
        <v>2797.5416821663348</v>
      </c>
      <c r="AI793">
        <v>238.6442112201803</v>
      </c>
      <c r="AJ793">
        <v>0.9214</v>
      </c>
      <c r="AK793">
        <v>2797.5416821663348</v>
      </c>
      <c r="AL793">
        <v>238.6442112201803</v>
      </c>
      <c r="AM793">
        <v>12581.048388832352</v>
      </c>
      <c r="AN793">
        <v>1073.2259641439373</v>
      </c>
      <c r="AO793">
        <v>13.555823853672065</v>
      </c>
      <c r="AP793">
        <v>1.1563791566080153</v>
      </c>
      <c r="AQ793">
        <v>0.1318241227762269</v>
      </c>
    </row>
    <row r="794" spans="1:43" x14ac:dyDescent="0.35">
      <c r="A794">
        <v>793</v>
      </c>
      <c r="B794">
        <v>55</v>
      </c>
      <c r="C794" t="s">
        <v>42</v>
      </c>
      <c r="D794" s="3">
        <v>-38.147199999999998</v>
      </c>
      <c r="E794" s="1">
        <v>144.72489999999999</v>
      </c>
      <c r="F794">
        <v>0.27</v>
      </c>
      <c r="G794" t="s">
        <v>614</v>
      </c>
      <c r="H794">
        <v>12</v>
      </c>
      <c r="I794">
        <v>235.23396090438001</v>
      </c>
      <c r="J794" s="80">
        <v>2015</v>
      </c>
      <c r="K794" t="s">
        <v>40</v>
      </c>
      <c r="L794">
        <v>38</v>
      </c>
      <c r="M794">
        <v>4.1059253030000002</v>
      </c>
      <c r="O794" t="s">
        <v>15</v>
      </c>
      <c r="P794">
        <v>91.3</v>
      </c>
      <c r="Q794" t="s">
        <v>13</v>
      </c>
      <c r="R794" t="s">
        <v>16</v>
      </c>
      <c r="S794" t="s">
        <v>16</v>
      </c>
      <c r="T794" s="79">
        <v>0</v>
      </c>
      <c r="U794" s="79">
        <v>7</v>
      </c>
      <c r="V794" s="79">
        <v>3.5</v>
      </c>
      <c r="W794" s="79">
        <v>7</v>
      </c>
      <c r="X794">
        <v>1.0774796689999999</v>
      </c>
      <c r="Y794" t="s">
        <v>773</v>
      </c>
      <c r="Z794" t="s">
        <v>644</v>
      </c>
      <c r="AA794">
        <v>1</v>
      </c>
      <c r="AB794">
        <v>368</v>
      </c>
      <c r="AE794" t="s">
        <v>530</v>
      </c>
      <c r="AF794">
        <v>4879.1109553110809</v>
      </c>
      <c r="AG794">
        <v>0.65759999999999996</v>
      </c>
      <c r="AH794">
        <v>3208.5033642125668</v>
      </c>
      <c r="AI794">
        <v>1670.6075910985141</v>
      </c>
      <c r="AJ794">
        <v>0.65759999999999996</v>
      </c>
      <c r="AK794">
        <v>3208.5033642125668</v>
      </c>
      <c r="AL794">
        <v>1670.6075910985141</v>
      </c>
      <c r="AM794">
        <v>14429.217029442501</v>
      </c>
      <c r="AN794">
        <v>7513.0229788338102</v>
      </c>
      <c r="AO794">
        <v>15.547187988812869</v>
      </c>
      <c r="AP794">
        <v>8.095129512423247</v>
      </c>
      <c r="AQ794">
        <v>0.1318241227762269</v>
      </c>
    </row>
    <row r="795" spans="1:43" x14ac:dyDescent="0.35">
      <c r="A795">
        <v>794</v>
      </c>
      <c r="B795">
        <v>56</v>
      </c>
      <c r="C795" t="s">
        <v>20</v>
      </c>
      <c r="D795" s="7">
        <v>54.627960999999999</v>
      </c>
      <c r="E795" s="8">
        <v>19.863931000000001</v>
      </c>
      <c r="F795">
        <v>0</v>
      </c>
      <c r="G795" t="s">
        <v>614</v>
      </c>
      <c r="H795">
        <v>3</v>
      </c>
      <c r="I795">
        <v>116.273688172048</v>
      </c>
      <c r="J795" s="80">
        <v>2015</v>
      </c>
      <c r="K795" t="s">
        <v>40</v>
      </c>
      <c r="L795">
        <v>174</v>
      </c>
      <c r="M795">
        <v>20.53530245</v>
      </c>
      <c r="O795" t="s">
        <v>23</v>
      </c>
      <c r="P795">
        <v>90</v>
      </c>
      <c r="Q795" t="s">
        <v>13</v>
      </c>
      <c r="R795" t="s">
        <v>16</v>
      </c>
      <c r="S795" t="s">
        <v>14</v>
      </c>
      <c r="T795" s="79">
        <v>0</v>
      </c>
      <c r="U795" s="79">
        <v>10</v>
      </c>
      <c r="V795" s="79">
        <v>5</v>
      </c>
      <c r="W795" s="79">
        <v>10</v>
      </c>
      <c r="X795">
        <v>0.54424737099999998</v>
      </c>
      <c r="Y795" t="s">
        <v>754</v>
      </c>
      <c r="Z795" t="s">
        <v>620</v>
      </c>
      <c r="AA795">
        <v>1</v>
      </c>
      <c r="AB795">
        <v>48.4</v>
      </c>
      <c r="AE795" t="s">
        <v>532</v>
      </c>
      <c r="AF795">
        <v>48.4</v>
      </c>
      <c r="AG795">
        <v>0.93179999999999996</v>
      </c>
      <c r="AH795">
        <v>45.099119999999999</v>
      </c>
      <c r="AI795">
        <v>3.3008799999999994</v>
      </c>
      <c r="AJ795">
        <v>0.93179999999999996</v>
      </c>
      <c r="AK795">
        <v>45.099119999999999</v>
      </c>
      <c r="AL795">
        <v>3.3008799999999994</v>
      </c>
      <c r="AM795">
        <v>1029.0267438098267</v>
      </c>
      <c r="AN795">
        <v>75.316187945728885</v>
      </c>
      <c r="AO795">
        <v>0.56004510000718866</v>
      </c>
      <c r="AP795">
        <v>4.0990637283204838E-2</v>
      </c>
      <c r="AQ795">
        <v>0.13301817039062197</v>
      </c>
    </row>
    <row r="796" spans="1:43" x14ac:dyDescent="0.35">
      <c r="A796">
        <v>795</v>
      </c>
      <c r="B796">
        <v>56</v>
      </c>
      <c r="C796" t="s">
        <v>20</v>
      </c>
      <c r="D796" s="7">
        <v>54.62753</v>
      </c>
      <c r="E796" s="8">
        <v>19.857343</v>
      </c>
      <c r="F796">
        <v>0.39</v>
      </c>
      <c r="G796" t="s">
        <v>614</v>
      </c>
      <c r="H796">
        <v>5</v>
      </c>
      <c r="I796">
        <v>116.596401319504</v>
      </c>
      <c r="J796" s="80">
        <v>2015</v>
      </c>
      <c r="K796" t="s">
        <v>40</v>
      </c>
      <c r="L796">
        <v>174</v>
      </c>
      <c r="M796">
        <v>20.53530245</v>
      </c>
      <c r="O796" t="s">
        <v>23</v>
      </c>
      <c r="P796">
        <v>90</v>
      </c>
      <c r="Q796" t="s">
        <v>13</v>
      </c>
      <c r="R796" t="s">
        <v>16</v>
      </c>
      <c r="S796" t="s">
        <v>14</v>
      </c>
      <c r="T796" s="79">
        <v>0</v>
      </c>
      <c r="U796" s="79">
        <v>10</v>
      </c>
      <c r="V796" s="79">
        <v>5</v>
      </c>
      <c r="W796" s="79">
        <v>10</v>
      </c>
      <c r="X796">
        <v>0.54424737099999998</v>
      </c>
      <c r="Y796" t="s">
        <v>754</v>
      </c>
      <c r="Z796" t="s">
        <v>620</v>
      </c>
      <c r="AA796">
        <v>1</v>
      </c>
      <c r="AB796">
        <v>40.4</v>
      </c>
      <c r="AE796" t="s">
        <v>532</v>
      </c>
      <c r="AF796">
        <v>40.4</v>
      </c>
      <c r="AG796">
        <v>0.52969999999999995</v>
      </c>
      <c r="AH796">
        <v>21.399879999999996</v>
      </c>
      <c r="AI796">
        <v>19.000120000000003</v>
      </c>
      <c r="AJ796">
        <v>0.52969999999999995</v>
      </c>
      <c r="AK796">
        <v>21.399879999999996</v>
      </c>
      <c r="AL796">
        <v>19.000120000000003</v>
      </c>
      <c r="AM796">
        <v>488.28112021522878</v>
      </c>
      <c r="AN796">
        <v>433.52578976254892</v>
      </c>
      <c r="AO796">
        <v>0.26574571598607322</v>
      </c>
      <c r="AP796">
        <v>0.23594527133896595</v>
      </c>
      <c r="AQ796">
        <v>0.13275189523153463</v>
      </c>
    </row>
    <row r="797" spans="1:43" x14ac:dyDescent="0.35">
      <c r="A797">
        <v>796</v>
      </c>
      <c r="B797">
        <v>56</v>
      </c>
      <c r="C797" t="s">
        <v>20</v>
      </c>
      <c r="D797" s="7">
        <v>54.638492999999997</v>
      </c>
      <c r="E797" s="8">
        <v>19.815564999999999</v>
      </c>
      <c r="F797">
        <v>2.36</v>
      </c>
      <c r="G797" t="s">
        <v>614</v>
      </c>
      <c r="H797">
        <v>10</v>
      </c>
      <c r="I797">
        <v>121.164246346925</v>
      </c>
      <c r="J797" s="80">
        <v>2015</v>
      </c>
      <c r="K797" t="s">
        <v>40</v>
      </c>
      <c r="L797">
        <v>174</v>
      </c>
      <c r="M797">
        <v>20.53530245</v>
      </c>
      <c r="O797" t="s">
        <v>23</v>
      </c>
      <c r="P797">
        <v>90</v>
      </c>
      <c r="Q797" t="s">
        <v>13</v>
      </c>
      <c r="R797" t="s">
        <v>16</v>
      </c>
      <c r="S797" t="s">
        <v>14</v>
      </c>
      <c r="T797" s="79">
        <v>0</v>
      </c>
      <c r="U797" s="79">
        <v>10</v>
      </c>
      <c r="V797" s="79">
        <v>5</v>
      </c>
      <c r="W797" s="79">
        <v>10</v>
      </c>
      <c r="X797">
        <v>0.54424737099999998</v>
      </c>
      <c r="Y797" t="s">
        <v>754</v>
      </c>
      <c r="Z797" t="s">
        <v>620</v>
      </c>
      <c r="AA797">
        <v>1</v>
      </c>
      <c r="AB797">
        <v>34.700000000000003</v>
      </c>
      <c r="AE797" t="s">
        <v>532</v>
      </c>
      <c r="AF797">
        <v>34.700000000000003</v>
      </c>
      <c r="AG797">
        <v>0.90780000000000005</v>
      </c>
      <c r="AH797">
        <v>31.500660000000003</v>
      </c>
      <c r="AI797">
        <v>3.1993399999999994</v>
      </c>
      <c r="AJ797">
        <v>0.90780000000000005</v>
      </c>
      <c r="AK797">
        <v>31.500660000000003</v>
      </c>
      <c r="AL797">
        <v>3.1993399999999994</v>
      </c>
      <c r="AM797">
        <v>718.75064497179676</v>
      </c>
      <c r="AN797">
        <v>72.99934948931444</v>
      </c>
      <c r="AO797">
        <v>0.39117814893045472</v>
      </c>
      <c r="AP797">
        <v>3.9729704044269579E-2</v>
      </c>
      <c r="AQ797">
        <v>0.13208853699948581</v>
      </c>
    </row>
    <row r="798" spans="1:43" x14ac:dyDescent="0.35">
      <c r="A798">
        <v>797</v>
      </c>
      <c r="B798">
        <v>56</v>
      </c>
      <c r="C798" t="s">
        <v>20</v>
      </c>
      <c r="D798" s="7">
        <v>54.625312000000001</v>
      </c>
      <c r="E798" s="8">
        <v>19.787800000000001</v>
      </c>
      <c r="F798">
        <v>2.31</v>
      </c>
      <c r="G798" t="s">
        <v>614</v>
      </c>
      <c r="H798">
        <v>15</v>
      </c>
      <c r="I798">
        <v>123.41611639071</v>
      </c>
      <c r="J798" s="80">
        <v>2015</v>
      </c>
      <c r="K798" t="s">
        <v>40</v>
      </c>
      <c r="L798">
        <v>174</v>
      </c>
      <c r="M798">
        <v>20.53530245</v>
      </c>
      <c r="O798" t="s">
        <v>23</v>
      </c>
      <c r="P798">
        <v>90</v>
      </c>
      <c r="Q798" t="s">
        <v>13</v>
      </c>
      <c r="R798" t="s">
        <v>16</v>
      </c>
      <c r="S798" t="s">
        <v>14</v>
      </c>
      <c r="T798" s="79">
        <v>0</v>
      </c>
      <c r="U798" s="79">
        <v>10</v>
      </c>
      <c r="V798" s="79">
        <v>5</v>
      </c>
      <c r="W798" s="79">
        <v>10</v>
      </c>
      <c r="X798">
        <v>0.54424737099999998</v>
      </c>
      <c r="Y798" t="s">
        <v>754</v>
      </c>
      <c r="Z798" t="s">
        <v>620</v>
      </c>
      <c r="AA798">
        <v>1</v>
      </c>
      <c r="AB798">
        <v>12</v>
      </c>
      <c r="AE798" t="s">
        <v>532</v>
      </c>
      <c r="AF798">
        <v>12</v>
      </c>
      <c r="AG798">
        <v>1</v>
      </c>
      <c r="AH798">
        <v>12</v>
      </c>
      <c r="AI798">
        <v>0</v>
      </c>
      <c r="AJ798">
        <v>1</v>
      </c>
      <c r="AK798">
        <v>12</v>
      </c>
      <c r="AL798">
        <v>0</v>
      </c>
      <c r="AM798">
        <v>273.80403266666661</v>
      </c>
      <c r="AN798">
        <v>0</v>
      </c>
      <c r="AO798">
        <v>0.14901712494803143</v>
      </c>
      <c r="AP798">
        <v>0</v>
      </c>
      <c r="AQ798">
        <v>0.13142849355358946</v>
      </c>
    </row>
    <row r="799" spans="1:43" x14ac:dyDescent="0.35">
      <c r="A799">
        <v>798</v>
      </c>
      <c r="B799">
        <v>56</v>
      </c>
      <c r="C799" t="s">
        <v>20</v>
      </c>
      <c r="D799" s="7">
        <v>54.645592999999998</v>
      </c>
      <c r="E799" s="8">
        <v>19.742885999999999</v>
      </c>
      <c r="F799">
        <v>5.01</v>
      </c>
      <c r="G799" t="s">
        <v>614</v>
      </c>
      <c r="H799">
        <v>20</v>
      </c>
      <c r="I799">
        <v>128.406694710582</v>
      </c>
      <c r="J799" s="80">
        <v>2015</v>
      </c>
      <c r="K799" t="s">
        <v>40</v>
      </c>
      <c r="L799">
        <v>174</v>
      </c>
      <c r="M799">
        <v>20.53530245</v>
      </c>
      <c r="O799" t="s">
        <v>23</v>
      </c>
      <c r="P799">
        <v>90</v>
      </c>
      <c r="Q799" t="s">
        <v>13</v>
      </c>
      <c r="R799" t="s">
        <v>16</v>
      </c>
      <c r="S799" t="s">
        <v>14</v>
      </c>
      <c r="T799" s="79">
        <v>0</v>
      </c>
      <c r="U799" s="79">
        <v>10</v>
      </c>
      <c r="V799" s="79">
        <v>5</v>
      </c>
      <c r="W799" s="79">
        <v>10</v>
      </c>
      <c r="X799">
        <v>0.54424737099999998</v>
      </c>
      <c r="Y799" t="s">
        <v>754</v>
      </c>
      <c r="Z799" t="s">
        <v>620</v>
      </c>
      <c r="AA799">
        <v>1</v>
      </c>
      <c r="AB799">
        <v>29.9</v>
      </c>
      <c r="AE799" t="s">
        <v>532</v>
      </c>
      <c r="AF799">
        <v>29.9</v>
      </c>
      <c r="AG799">
        <v>1</v>
      </c>
      <c r="AH799">
        <v>29.9</v>
      </c>
      <c r="AI799">
        <v>0</v>
      </c>
      <c r="AJ799">
        <v>1</v>
      </c>
      <c r="AK799">
        <v>29.9</v>
      </c>
      <c r="AL799">
        <v>0</v>
      </c>
      <c r="AM799">
        <v>682.22838139444434</v>
      </c>
      <c r="AN799">
        <v>0</v>
      </c>
      <c r="AO799">
        <v>0.37130100299551161</v>
      </c>
      <c r="AP799">
        <v>0</v>
      </c>
      <c r="AQ799">
        <v>0.13077174832993385</v>
      </c>
    </row>
    <row r="800" spans="1:43" x14ac:dyDescent="0.35">
      <c r="A800">
        <v>799</v>
      </c>
      <c r="B800">
        <v>56</v>
      </c>
      <c r="C800" t="s">
        <v>20</v>
      </c>
      <c r="D800" s="7">
        <v>54.665294000000003</v>
      </c>
      <c r="E800" s="8">
        <v>19.647252000000002</v>
      </c>
      <c r="F800">
        <v>9.0399999999999991</v>
      </c>
      <c r="G800" t="s">
        <v>614</v>
      </c>
      <c r="H800">
        <v>25</v>
      </c>
      <c r="I800">
        <v>137.22564407893401</v>
      </c>
      <c r="J800" s="80">
        <v>2015</v>
      </c>
      <c r="K800" t="s">
        <v>40</v>
      </c>
      <c r="L800">
        <v>174</v>
      </c>
      <c r="M800">
        <v>20.53530245</v>
      </c>
      <c r="O800" t="s">
        <v>23</v>
      </c>
      <c r="P800">
        <v>90</v>
      </c>
      <c r="Q800" t="s">
        <v>13</v>
      </c>
      <c r="R800" t="s">
        <v>16</v>
      </c>
      <c r="S800" t="s">
        <v>14</v>
      </c>
      <c r="T800" s="79">
        <v>0</v>
      </c>
      <c r="U800" s="79">
        <v>10</v>
      </c>
      <c r="V800" s="79">
        <v>5</v>
      </c>
      <c r="W800" s="79">
        <v>10</v>
      </c>
      <c r="X800">
        <v>0.54424737099999998</v>
      </c>
      <c r="Y800" t="s">
        <v>754</v>
      </c>
      <c r="Z800" t="s">
        <v>620</v>
      </c>
      <c r="AA800">
        <v>1</v>
      </c>
      <c r="AB800">
        <v>25.8</v>
      </c>
      <c r="AE800" t="s">
        <v>532</v>
      </c>
      <c r="AF800">
        <v>25.8</v>
      </c>
      <c r="AG800">
        <v>0.155</v>
      </c>
      <c r="AH800">
        <v>3.9990000000000001</v>
      </c>
      <c r="AI800">
        <v>21.801000000000002</v>
      </c>
      <c r="AJ800">
        <v>0.155</v>
      </c>
      <c r="AK800">
        <v>3.9990000000000001</v>
      </c>
      <c r="AL800">
        <v>21.801000000000002</v>
      </c>
      <c r="AM800">
        <v>91.24519388616666</v>
      </c>
      <c r="AN800">
        <v>497.43347634716667</v>
      </c>
      <c r="AO800">
        <v>4.9659956888931475E-2</v>
      </c>
      <c r="AP800">
        <v>0.27072686174933613</v>
      </c>
      <c r="AQ800">
        <v>0.13011828484737659</v>
      </c>
    </row>
    <row r="801" spans="1:43" x14ac:dyDescent="0.35">
      <c r="A801">
        <v>800</v>
      </c>
      <c r="B801">
        <v>56</v>
      </c>
      <c r="C801" t="s">
        <v>43</v>
      </c>
      <c r="D801" s="7">
        <v>54.723191</v>
      </c>
      <c r="E801" s="8">
        <v>19.449437</v>
      </c>
      <c r="F801">
        <v>17.96</v>
      </c>
      <c r="G801" t="s">
        <v>614</v>
      </c>
      <c r="H801">
        <v>30</v>
      </c>
      <c r="I801">
        <v>193.77339190673999</v>
      </c>
      <c r="J801" s="80">
        <v>2015</v>
      </c>
      <c r="K801" t="s">
        <v>40</v>
      </c>
      <c r="L801">
        <v>174</v>
      </c>
      <c r="M801">
        <v>20.53530245</v>
      </c>
      <c r="O801" t="s">
        <v>23</v>
      </c>
      <c r="P801">
        <v>90</v>
      </c>
      <c r="Q801" t="s">
        <v>13</v>
      </c>
      <c r="R801" t="s">
        <v>16</v>
      </c>
      <c r="S801" t="s">
        <v>14</v>
      </c>
      <c r="T801" s="79">
        <v>0</v>
      </c>
      <c r="U801" s="79">
        <v>10</v>
      </c>
      <c r="V801" s="79">
        <v>5</v>
      </c>
      <c r="W801" s="79">
        <v>10</v>
      </c>
      <c r="X801">
        <v>0.54424737099999998</v>
      </c>
      <c r="Y801" t="s">
        <v>754</v>
      </c>
      <c r="Z801" t="s">
        <v>620</v>
      </c>
      <c r="AA801">
        <v>1</v>
      </c>
      <c r="AB801">
        <v>46.9</v>
      </c>
      <c r="AE801" t="s">
        <v>532</v>
      </c>
      <c r="AF801">
        <v>46.9</v>
      </c>
      <c r="AG801">
        <v>0.29849999999999999</v>
      </c>
      <c r="AH801">
        <v>13.999649999999999</v>
      </c>
      <c r="AI801">
        <v>32.900350000000003</v>
      </c>
      <c r="AJ801">
        <v>0.29849999999999999</v>
      </c>
      <c r="AK801">
        <v>13.999649999999999</v>
      </c>
      <c r="AL801">
        <v>32.900350000000003</v>
      </c>
      <c r="AM801">
        <v>319.43005216015831</v>
      </c>
      <c r="AN801">
        <v>750.68737551206391</v>
      </c>
      <c r="AO801">
        <v>0.17384896610655901</v>
      </c>
      <c r="AP801">
        <v>0.40855963056533051</v>
      </c>
      <c r="AQ801">
        <v>0.12946808670713136</v>
      </c>
    </row>
    <row r="802" spans="1:43" x14ac:dyDescent="0.35">
      <c r="A802">
        <v>801</v>
      </c>
      <c r="B802">
        <v>57</v>
      </c>
      <c r="C802" t="s">
        <v>44</v>
      </c>
      <c r="D802" s="3">
        <v>74.727000000000004</v>
      </c>
      <c r="E802" s="1">
        <v>164.12722199999999</v>
      </c>
      <c r="F802">
        <v>239.75</v>
      </c>
      <c r="G802" t="s">
        <v>614</v>
      </c>
      <c r="H802">
        <v>25</v>
      </c>
      <c r="I802">
        <v>0</v>
      </c>
      <c r="J802" s="80">
        <v>2015</v>
      </c>
      <c r="K802" t="s">
        <v>40</v>
      </c>
      <c r="L802">
        <v>300</v>
      </c>
      <c r="M802">
        <v>36.542166029999997</v>
      </c>
      <c r="N802">
        <v>22</v>
      </c>
      <c r="O802" t="s">
        <v>17</v>
      </c>
      <c r="P802">
        <v>100</v>
      </c>
      <c r="Q802" t="s">
        <v>13</v>
      </c>
      <c r="R802" t="s">
        <v>14</v>
      </c>
      <c r="S802" t="s">
        <v>16</v>
      </c>
      <c r="T802" s="79">
        <v>0</v>
      </c>
      <c r="U802" s="79">
        <v>18</v>
      </c>
      <c r="V802" s="79">
        <v>9</v>
      </c>
      <c r="W802" s="79">
        <v>18</v>
      </c>
      <c r="X802">
        <v>0.83342531099999995</v>
      </c>
      <c r="Y802" t="s">
        <v>814</v>
      </c>
      <c r="Z802" t="s">
        <v>646</v>
      </c>
      <c r="AA802">
        <v>3</v>
      </c>
      <c r="AB802">
        <v>109.67</v>
      </c>
      <c r="AC802">
        <v>168.36</v>
      </c>
      <c r="AD802" t="s">
        <v>519</v>
      </c>
      <c r="AE802" t="s">
        <v>521</v>
      </c>
      <c r="AF802">
        <v>0.7310526447135679</v>
      </c>
      <c r="AG802">
        <v>0.31080999999999998</v>
      </c>
      <c r="AH802">
        <v>0.22721847250342403</v>
      </c>
      <c r="AI802">
        <v>0.50383417221014382</v>
      </c>
      <c r="AJ802">
        <v>0.31080999999999998</v>
      </c>
      <c r="AK802">
        <v>0.22721847250342403</v>
      </c>
      <c r="AL802">
        <v>0.50383417221014382</v>
      </c>
      <c r="AM802">
        <v>8.3030551473031107</v>
      </c>
      <c r="AN802">
        <v>18.411191972490688</v>
      </c>
      <c r="AO802">
        <v>6.9199763183912452E-3</v>
      </c>
      <c r="AP802">
        <v>1.5344353395553754E-2</v>
      </c>
      <c r="AQ802">
        <v>0.13011828484737659</v>
      </c>
    </row>
    <row r="803" spans="1:43" x14ac:dyDescent="0.35">
      <c r="A803">
        <v>802</v>
      </c>
      <c r="B803">
        <v>57</v>
      </c>
      <c r="C803" t="s">
        <v>43</v>
      </c>
      <c r="D803" s="3">
        <v>74.775999999999996</v>
      </c>
      <c r="E803" s="1">
        <v>164.143889</v>
      </c>
      <c r="F803">
        <v>178.32</v>
      </c>
      <c r="G803" t="s">
        <v>614</v>
      </c>
      <c r="H803">
        <v>25</v>
      </c>
      <c r="I803">
        <v>0</v>
      </c>
      <c r="J803" s="80">
        <v>2015</v>
      </c>
      <c r="K803" t="s">
        <v>40</v>
      </c>
      <c r="L803">
        <v>300</v>
      </c>
      <c r="M803">
        <v>36.542166029999997</v>
      </c>
      <c r="N803">
        <v>22</v>
      </c>
      <c r="O803" t="s">
        <v>17</v>
      </c>
      <c r="P803">
        <v>100</v>
      </c>
      <c r="Q803" t="s">
        <v>13</v>
      </c>
      <c r="R803" t="s">
        <v>14</v>
      </c>
      <c r="S803" t="s">
        <v>16</v>
      </c>
      <c r="T803" s="79">
        <v>0</v>
      </c>
      <c r="U803" s="79">
        <v>18</v>
      </c>
      <c r="V803" s="79">
        <v>9</v>
      </c>
      <c r="W803" s="79">
        <v>18</v>
      </c>
      <c r="X803">
        <v>0.83342531099999995</v>
      </c>
      <c r="Y803" t="s">
        <v>814</v>
      </c>
      <c r="Z803" t="s">
        <v>646</v>
      </c>
      <c r="AA803">
        <v>2</v>
      </c>
      <c r="AB803">
        <v>108</v>
      </c>
      <c r="AC803">
        <v>57.98</v>
      </c>
      <c r="AD803" t="s">
        <v>519</v>
      </c>
      <c r="AE803" t="s">
        <v>521</v>
      </c>
      <c r="AF803">
        <v>0.71992054006624728</v>
      </c>
      <c r="AG803">
        <v>0.16700999999999999</v>
      </c>
      <c r="AH803">
        <v>0.12023392939646395</v>
      </c>
      <c r="AI803">
        <v>0.59968661066978335</v>
      </c>
      <c r="AJ803">
        <v>0.16700999999999999</v>
      </c>
      <c r="AK803">
        <v>0.12023392939646395</v>
      </c>
      <c r="AL803">
        <v>0.59968661066978335</v>
      </c>
      <c r="AM803">
        <v>4.3936082104448833</v>
      </c>
      <c r="AN803">
        <v>21.91384769306319</v>
      </c>
      <c r="AO803">
        <v>3.6617442892021798E-3</v>
      </c>
      <c r="AP803">
        <v>1.826355532879782E-2</v>
      </c>
      <c r="AQ803">
        <v>0.13011828484737659</v>
      </c>
    </row>
    <row r="804" spans="1:43" x14ac:dyDescent="0.35">
      <c r="A804">
        <v>803</v>
      </c>
      <c r="B804">
        <v>57</v>
      </c>
      <c r="C804" t="s">
        <v>44</v>
      </c>
      <c r="D804" s="3">
        <v>74.875</v>
      </c>
      <c r="E804" s="1">
        <v>164.22138899999999</v>
      </c>
      <c r="F804">
        <v>245.29</v>
      </c>
      <c r="G804" t="s">
        <v>614</v>
      </c>
      <c r="H804">
        <v>25</v>
      </c>
      <c r="I804">
        <v>0</v>
      </c>
      <c r="J804" s="80">
        <v>2015</v>
      </c>
      <c r="K804" t="s">
        <v>40</v>
      </c>
      <c r="L804">
        <v>300</v>
      </c>
      <c r="M804">
        <v>36.542166029999997</v>
      </c>
      <c r="N804">
        <v>22</v>
      </c>
      <c r="O804" t="s">
        <v>17</v>
      </c>
      <c r="P804">
        <v>100</v>
      </c>
      <c r="Q804" t="s">
        <v>13</v>
      </c>
      <c r="R804" t="s">
        <v>14</v>
      </c>
      <c r="S804" t="s">
        <v>16</v>
      </c>
      <c r="T804" s="79">
        <v>0</v>
      </c>
      <c r="U804" s="79">
        <v>18</v>
      </c>
      <c r="V804" s="79">
        <v>9</v>
      </c>
      <c r="W804" s="79">
        <v>18</v>
      </c>
      <c r="X804">
        <v>0.83342531099999995</v>
      </c>
      <c r="Y804" t="s">
        <v>814</v>
      </c>
      <c r="Z804" t="s">
        <v>646</v>
      </c>
      <c r="AA804">
        <v>3</v>
      </c>
      <c r="AB804">
        <v>0.67</v>
      </c>
      <c r="AC804">
        <v>1.1499999999999999</v>
      </c>
      <c r="AD804" t="s">
        <v>519</v>
      </c>
      <c r="AE804" t="s">
        <v>521</v>
      </c>
      <c r="AF804">
        <v>4.4661737207813482E-3</v>
      </c>
      <c r="AG804">
        <v>0.85665999999999998</v>
      </c>
      <c r="AH804">
        <v>3.8259923796445496E-3</v>
      </c>
      <c r="AI804">
        <v>6.4018134113679858E-4</v>
      </c>
      <c r="AJ804">
        <v>0.85665999999999998</v>
      </c>
      <c r="AK804">
        <v>3.8259923796445496E-3</v>
      </c>
      <c r="AL804">
        <v>6.4018134113679858E-4</v>
      </c>
      <c r="AM804">
        <v>0.13981004876648592</v>
      </c>
      <c r="AN804">
        <v>2.3393612857128959E-2</v>
      </c>
      <c r="AO804">
        <v>1.1652123337413369E-4</v>
      </c>
      <c r="AP804">
        <v>1.9496829070866299E-5</v>
      </c>
      <c r="AQ804">
        <v>0.13011828484737659</v>
      </c>
    </row>
    <row r="805" spans="1:43" x14ac:dyDescent="0.35">
      <c r="A805">
        <v>804</v>
      </c>
      <c r="B805">
        <v>57</v>
      </c>
      <c r="C805" t="s">
        <v>44</v>
      </c>
      <c r="D805" s="3">
        <v>74.914000000000001</v>
      </c>
      <c r="E805" s="1">
        <v>164.264444</v>
      </c>
      <c r="F805">
        <v>239.2</v>
      </c>
      <c r="G805" t="s">
        <v>614</v>
      </c>
      <c r="H805">
        <v>25</v>
      </c>
      <c r="I805">
        <v>0</v>
      </c>
      <c r="J805" s="80">
        <v>2015</v>
      </c>
      <c r="K805" t="s">
        <v>40</v>
      </c>
      <c r="L805">
        <v>300</v>
      </c>
      <c r="M805">
        <v>36.542166029999997</v>
      </c>
      <c r="N805">
        <v>22</v>
      </c>
      <c r="O805" t="s">
        <v>17</v>
      </c>
      <c r="P805">
        <v>100</v>
      </c>
      <c r="Q805" t="s">
        <v>13</v>
      </c>
      <c r="R805" t="s">
        <v>14</v>
      </c>
      <c r="S805" t="s">
        <v>16</v>
      </c>
      <c r="T805" s="79">
        <v>0</v>
      </c>
      <c r="U805" s="79">
        <v>18</v>
      </c>
      <c r="V805" s="79">
        <v>9</v>
      </c>
      <c r="W805" s="79">
        <v>18</v>
      </c>
      <c r="X805">
        <v>0.83342531099999995</v>
      </c>
      <c r="Y805" t="s">
        <v>814</v>
      </c>
      <c r="Z805" t="s">
        <v>646</v>
      </c>
      <c r="AA805">
        <v>3</v>
      </c>
      <c r="AB805">
        <v>114</v>
      </c>
      <c r="AC805">
        <v>94.17</v>
      </c>
      <c r="AD805" t="s">
        <v>519</v>
      </c>
      <c r="AE805" t="s">
        <v>521</v>
      </c>
      <c r="AF805">
        <v>0.75991612562548316</v>
      </c>
      <c r="AG805">
        <v>0.19524</v>
      </c>
      <c r="AH805">
        <v>0.14836602436711932</v>
      </c>
      <c r="AI805">
        <v>0.61155010125836384</v>
      </c>
      <c r="AJ805">
        <v>0.19524</v>
      </c>
      <c r="AK805">
        <v>0.14836602436711932</v>
      </c>
      <c r="AL805">
        <v>0.61155010125836384</v>
      </c>
      <c r="AM805">
        <v>5.4216158956342992</v>
      </c>
      <c r="AN805">
        <v>22.34736533584644</v>
      </c>
      <c r="AO805">
        <v>4.5185119139415598E-3</v>
      </c>
      <c r="AP805">
        <v>1.8624859905058438E-2</v>
      </c>
      <c r="AQ805">
        <v>0.13011828484737659</v>
      </c>
    </row>
    <row r="806" spans="1:43" x14ac:dyDescent="0.35">
      <c r="A806">
        <v>805</v>
      </c>
      <c r="B806">
        <v>57</v>
      </c>
      <c r="C806" t="s">
        <v>44</v>
      </c>
      <c r="D806" s="3">
        <v>74.989999999999995</v>
      </c>
      <c r="E806" s="1">
        <v>164.15083300000001</v>
      </c>
      <c r="F806">
        <v>236.78</v>
      </c>
      <c r="G806" t="s">
        <v>614</v>
      </c>
      <c r="H806">
        <v>25</v>
      </c>
      <c r="I806">
        <v>0</v>
      </c>
      <c r="J806" s="80">
        <v>2015</v>
      </c>
      <c r="K806" t="s">
        <v>40</v>
      </c>
      <c r="L806">
        <v>300</v>
      </c>
      <c r="M806">
        <v>36.542166029999997</v>
      </c>
      <c r="N806">
        <v>22</v>
      </c>
      <c r="O806" t="s">
        <v>17</v>
      </c>
      <c r="P806">
        <v>100</v>
      </c>
      <c r="Q806" t="s">
        <v>13</v>
      </c>
      <c r="R806" t="s">
        <v>14</v>
      </c>
      <c r="S806" t="s">
        <v>16</v>
      </c>
      <c r="T806" s="79">
        <v>0</v>
      </c>
      <c r="U806" s="79">
        <v>18</v>
      </c>
      <c r="V806" s="79">
        <v>9</v>
      </c>
      <c r="W806" s="79">
        <v>18</v>
      </c>
      <c r="X806">
        <v>0.83342531099999995</v>
      </c>
      <c r="Y806" t="s">
        <v>814</v>
      </c>
      <c r="Z806" t="s">
        <v>646</v>
      </c>
      <c r="AA806">
        <v>2</v>
      </c>
      <c r="AB806">
        <v>35</v>
      </c>
      <c r="AC806">
        <v>24.04</v>
      </c>
      <c r="AD806" t="s">
        <v>519</v>
      </c>
      <c r="AE806" t="s">
        <v>521</v>
      </c>
      <c r="AF806">
        <v>0.23330758242887642</v>
      </c>
      <c r="AG806">
        <v>0.72809999999999997</v>
      </c>
      <c r="AH806">
        <v>0.16987125076646492</v>
      </c>
      <c r="AI806">
        <v>6.3436331662411499E-2</v>
      </c>
      <c r="AJ806">
        <v>0.72809999999999997</v>
      </c>
      <c r="AK806">
        <v>0.16987125076646492</v>
      </c>
      <c r="AL806">
        <v>6.3436331662411499E-2</v>
      </c>
      <c r="AM806">
        <v>6.2074634492319252</v>
      </c>
      <c r="AN806">
        <v>2.3181009639419869</v>
      </c>
      <c r="AO806">
        <v>5.1734571556972496E-3</v>
      </c>
      <c r="AP806">
        <v>1.9319640168027502E-3</v>
      </c>
      <c r="AQ806">
        <v>0.13011828484737659</v>
      </c>
    </row>
    <row r="807" spans="1:43" x14ac:dyDescent="0.35">
      <c r="A807">
        <v>806</v>
      </c>
      <c r="B807">
        <v>57</v>
      </c>
      <c r="C807" t="s">
        <v>44</v>
      </c>
      <c r="D807" s="3">
        <v>74.738</v>
      </c>
      <c r="E807" s="1">
        <v>164.326944</v>
      </c>
      <c r="F807">
        <v>248.98</v>
      </c>
      <c r="G807" t="s">
        <v>614</v>
      </c>
      <c r="H807">
        <v>70</v>
      </c>
      <c r="I807">
        <v>0</v>
      </c>
      <c r="J807" s="80">
        <v>2015</v>
      </c>
      <c r="K807" t="s">
        <v>40</v>
      </c>
      <c r="L807">
        <v>300</v>
      </c>
      <c r="M807">
        <v>36.542166029999997</v>
      </c>
      <c r="N807">
        <v>22</v>
      </c>
      <c r="O807" t="s">
        <v>17</v>
      </c>
      <c r="P807">
        <v>100</v>
      </c>
      <c r="Q807" t="s">
        <v>13</v>
      </c>
      <c r="R807" t="s">
        <v>14</v>
      </c>
      <c r="S807" t="s">
        <v>16</v>
      </c>
      <c r="T807" s="79">
        <v>0</v>
      </c>
      <c r="U807" s="79">
        <v>18</v>
      </c>
      <c r="V807" s="79">
        <v>9</v>
      </c>
      <c r="W807" s="79">
        <v>18</v>
      </c>
      <c r="X807">
        <v>0.83342531099999995</v>
      </c>
      <c r="Y807" t="s">
        <v>814</v>
      </c>
      <c r="Z807" t="s">
        <v>646</v>
      </c>
      <c r="AA807">
        <v>3</v>
      </c>
      <c r="AB807">
        <v>2.33</v>
      </c>
      <c r="AC807">
        <v>1.1499999999999999</v>
      </c>
      <c r="AD807" t="s">
        <v>519</v>
      </c>
      <c r="AE807" t="s">
        <v>521</v>
      </c>
      <c r="AF807">
        <v>1.5531619058836632E-2</v>
      </c>
      <c r="AG807">
        <v>0.74987000000000004</v>
      </c>
      <c r="AH807">
        <v>1.1646695183649825E-2</v>
      </c>
      <c r="AI807">
        <v>3.8849238751868069E-3</v>
      </c>
      <c r="AJ807">
        <v>0.74987000000000004</v>
      </c>
      <c r="AK807">
        <v>1.1646695183649825E-2</v>
      </c>
      <c r="AL807">
        <v>3.8849238751868069E-3</v>
      </c>
      <c r="AM807">
        <v>0.42559546910173318</v>
      </c>
      <c r="AN807">
        <v>0.14196353326098729</v>
      </c>
      <c r="AO807">
        <v>3.5470203619630282E-4</v>
      </c>
      <c r="AP807">
        <v>1.1831600185869717E-4</v>
      </c>
      <c r="AQ807">
        <v>0.12438211290744003</v>
      </c>
    </row>
    <row r="808" spans="1:43" x14ac:dyDescent="0.35">
      <c r="A808">
        <v>807</v>
      </c>
      <c r="B808">
        <v>57</v>
      </c>
      <c r="C808" t="s">
        <v>44</v>
      </c>
      <c r="D808" s="3">
        <v>74.896000000000001</v>
      </c>
      <c r="E808" s="1">
        <v>164.07388900000001</v>
      </c>
      <c r="F808">
        <v>237.73</v>
      </c>
      <c r="G808" t="s">
        <v>614</v>
      </c>
      <c r="H808">
        <v>70</v>
      </c>
      <c r="I808">
        <v>0</v>
      </c>
      <c r="J808" s="80">
        <v>2015</v>
      </c>
      <c r="K808" t="s">
        <v>40</v>
      </c>
      <c r="L808">
        <v>300</v>
      </c>
      <c r="M808">
        <v>36.542166029999997</v>
      </c>
      <c r="N808">
        <v>22</v>
      </c>
      <c r="O808" t="s">
        <v>17</v>
      </c>
      <c r="P808">
        <v>100</v>
      </c>
      <c r="Q808" t="s">
        <v>13</v>
      </c>
      <c r="R808" t="s">
        <v>14</v>
      </c>
      <c r="S808" t="s">
        <v>16</v>
      </c>
      <c r="T808" s="79">
        <v>0</v>
      </c>
      <c r="U808" s="79">
        <v>18</v>
      </c>
      <c r="V808" s="79">
        <v>9</v>
      </c>
      <c r="W808" s="79">
        <v>18</v>
      </c>
      <c r="X808">
        <v>0.83342531099999995</v>
      </c>
      <c r="Y808" t="s">
        <v>814</v>
      </c>
      <c r="Z808" t="s">
        <v>646</v>
      </c>
      <c r="AA808">
        <v>3</v>
      </c>
      <c r="AB808">
        <v>10.33</v>
      </c>
      <c r="AC808">
        <v>7.23</v>
      </c>
      <c r="AD808" t="s">
        <v>519</v>
      </c>
      <c r="AE808" t="s">
        <v>521</v>
      </c>
      <c r="AF808">
        <v>6.885906647115124E-2</v>
      </c>
      <c r="AG808">
        <v>0.86190999999999995</v>
      </c>
      <c r="AH808">
        <v>5.9350317982149965E-2</v>
      </c>
      <c r="AI808">
        <v>9.5087484890012744E-3</v>
      </c>
      <c r="AJ808">
        <v>0.86190999999999995</v>
      </c>
      <c r="AK808">
        <v>5.9350317982149965E-2</v>
      </c>
      <c r="AL808">
        <v>9.5087484890012744E-3</v>
      </c>
      <c r="AM808">
        <v>2.1687891736370184</v>
      </c>
      <c r="AN808">
        <v>0.34747026602259617</v>
      </c>
      <c r="AO808">
        <v>1.8075237915318649E-3</v>
      </c>
      <c r="AP808">
        <v>2.8959051452313492E-4</v>
      </c>
      <c r="AQ808">
        <v>0.12438211290744003</v>
      </c>
    </row>
    <row r="809" spans="1:43" x14ac:dyDescent="0.35">
      <c r="A809">
        <v>808</v>
      </c>
      <c r="B809">
        <v>57</v>
      </c>
      <c r="C809" t="s">
        <v>44</v>
      </c>
      <c r="D809" s="3">
        <v>74.938000000000002</v>
      </c>
      <c r="E809" s="1">
        <v>164.365556</v>
      </c>
      <c r="F809">
        <v>236.94</v>
      </c>
      <c r="G809" t="s">
        <v>614</v>
      </c>
      <c r="H809">
        <v>70</v>
      </c>
      <c r="I809">
        <v>0</v>
      </c>
      <c r="J809" s="80">
        <v>2015</v>
      </c>
      <c r="K809" t="s">
        <v>40</v>
      </c>
      <c r="L809">
        <v>300</v>
      </c>
      <c r="M809">
        <v>36.542166029999997</v>
      </c>
      <c r="N809">
        <v>22</v>
      </c>
      <c r="O809" t="s">
        <v>17</v>
      </c>
      <c r="P809">
        <v>100</v>
      </c>
      <c r="Q809" t="s">
        <v>13</v>
      </c>
      <c r="R809" t="s">
        <v>14</v>
      </c>
      <c r="S809" t="s">
        <v>16</v>
      </c>
      <c r="T809" s="79">
        <v>0</v>
      </c>
      <c r="U809" s="79">
        <v>18</v>
      </c>
      <c r="V809" s="79">
        <v>9</v>
      </c>
      <c r="W809" s="79">
        <v>18</v>
      </c>
      <c r="X809">
        <v>0.83342531099999995</v>
      </c>
      <c r="Y809" t="s">
        <v>814</v>
      </c>
      <c r="Z809" t="s">
        <v>646</v>
      </c>
      <c r="AA809">
        <v>3</v>
      </c>
      <c r="AB809">
        <v>37.67</v>
      </c>
      <c r="AC809">
        <v>33.65</v>
      </c>
      <c r="AD809" t="s">
        <v>519</v>
      </c>
      <c r="AE809" t="s">
        <v>521</v>
      </c>
      <c r="AF809">
        <v>0.2511056180027364</v>
      </c>
      <c r="AG809">
        <v>0.55803000000000003</v>
      </c>
      <c r="AH809">
        <v>0.140124468014067</v>
      </c>
      <c r="AI809">
        <v>0.1109811499886694</v>
      </c>
      <c r="AJ809">
        <v>0.55803000000000003</v>
      </c>
      <c r="AK809">
        <v>0.140124468014067</v>
      </c>
      <c r="AL809">
        <v>0.1109811499886694</v>
      </c>
      <c r="AM809">
        <v>5.1204515750354602</v>
      </c>
      <c r="AN809">
        <v>4.0554916090862898</v>
      </c>
      <c r="AO809">
        <v>4.2675139463843681E-3</v>
      </c>
      <c r="AP809">
        <v>3.379949355560631E-3</v>
      </c>
      <c r="AQ809">
        <v>0.12438211290744003</v>
      </c>
    </row>
    <row r="810" spans="1:43" x14ac:dyDescent="0.35">
      <c r="A810">
        <v>809</v>
      </c>
      <c r="B810">
        <v>57</v>
      </c>
      <c r="C810" t="s">
        <v>44</v>
      </c>
      <c r="D810" s="3">
        <v>74.72</v>
      </c>
      <c r="E810" s="1">
        <v>164.244167</v>
      </c>
      <c r="F810">
        <v>244.31</v>
      </c>
      <c r="G810" t="s">
        <v>614</v>
      </c>
      <c r="H810">
        <v>140</v>
      </c>
      <c r="I810">
        <v>0</v>
      </c>
      <c r="J810" s="80">
        <v>2015</v>
      </c>
      <c r="K810" t="s">
        <v>40</v>
      </c>
      <c r="L810">
        <v>300</v>
      </c>
      <c r="M810">
        <v>36.542166029999997</v>
      </c>
      <c r="N810">
        <v>22</v>
      </c>
      <c r="O810" t="s">
        <v>17</v>
      </c>
      <c r="P810">
        <v>100</v>
      </c>
      <c r="Q810" t="s">
        <v>13</v>
      </c>
      <c r="R810" t="s">
        <v>14</v>
      </c>
      <c r="S810" t="s">
        <v>16</v>
      </c>
      <c r="T810" s="79">
        <v>0</v>
      </c>
      <c r="U810" s="79">
        <v>18</v>
      </c>
      <c r="V810" s="79">
        <v>9</v>
      </c>
      <c r="W810" s="79">
        <v>18</v>
      </c>
      <c r="X810">
        <v>0.83342531099999995</v>
      </c>
      <c r="Y810" t="s">
        <v>814</v>
      </c>
      <c r="Z810" t="s">
        <v>646</v>
      </c>
      <c r="AA810">
        <v>3</v>
      </c>
      <c r="AB810">
        <v>25.33</v>
      </c>
      <c r="AC810">
        <v>24.58</v>
      </c>
      <c r="AD810" t="s">
        <v>519</v>
      </c>
      <c r="AE810" t="s">
        <v>521</v>
      </c>
      <c r="AF810">
        <v>0.16884803036924112</v>
      </c>
      <c r="AG810">
        <v>0.60268999999999995</v>
      </c>
      <c r="AH810">
        <v>0.10176301942323793</v>
      </c>
      <c r="AI810">
        <v>6.7085010946003193E-2</v>
      </c>
      <c r="AJ810">
        <v>0.60268999999999995</v>
      </c>
      <c r="AK810">
        <v>0.10176301942323793</v>
      </c>
      <c r="AL810">
        <v>6.7085010946003193E-2</v>
      </c>
      <c r="AM810">
        <v>3.7186411514780748</v>
      </c>
      <c r="AN810">
        <v>2.4514316081132157</v>
      </c>
      <c r="AO810">
        <v>3.0992096581680126E-3</v>
      </c>
      <c r="AP810">
        <v>2.0430851503869868E-3</v>
      </c>
      <c r="AQ810">
        <v>0.11595768328139726</v>
      </c>
    </row>
    <row r="811" spans="1:43" x14ac:dyDescent="0.35">
      <c r="A811">
        <v>810</v>
      </c>
      <c r="B811">
        <v>57</v>
      </c>
      <c r="C811" t="s">
        <v>44</v>
      </c>
      <c r="D811" s="3">
        <v>74.938000000000002</v>
      </c>
      <c r="E811" s="1">
        <v>164.255</v>
      </c>
      <c r="F811">
        <v>243.85</v>
      </c>
      <c r="G811" t="s">
        <v>614</v>
      </c>
      <c r="H811">
        <v>140</v>
      </c>
      <c r="I811">
        <v>0</v>
      </c>
      <c r="J811" s="80">
        <v>2015</v>
      </c>
      <c r="K811" t="s">
        <v>40</v>
      </c>
      <c r="L811">
        <v>300</v>
      </c>
      <c r="M811">
        <v>36.542166029999997</v>
      </c>
      <c r="N811">
        <v>22</v>
      </c>
      <c r="O811" t="s">
        <v>17</v>
      </c>
      <c r="P811">
        <v>100</v>
      </c>
      <c r="Q811" t="s">
        <v>13</v>
      </c>
      <c r="R811" t="s">
        <v>14</v>
      </c>
      <c r="S811" t="s">
        <v>16</v>
      </c>
      <c r="T811" s="79">
        <v>0</v>
      </c>
      <c r="U811" s="79">
        <v>18</v>
      </c>
      <c r="V811" s="79">
        <v>9</v>
      </c>
      <c r="W811" s="79">
        <v>18</v>
      </c>
      <c r="X811">
        <v>0.83342531099999995</v>
      </c>
      <c r="Y811" t="s">
        <v>814</v>
      </c>
      <c r="Z811" t="s">
        <v>646</v>
      </c>
      <c r="AA811">
        <v>3</v>
      </c>
      <c r="AB811">
        <v>17.670000000000002</v>
      </c>
      <c r="AC811">
        <v>6.43</v>
      </c>
      <c r="AD811" t="s">
        <v>519</v>
      </c>
      <c r="AE811" t="s">
        <v>521</v>
      </c>
      <c r="AF811">
        <v>0.1177869994719499</v>
      </c>
      <c r="AG811">
        <v>0.85258</v>
      </c>
      <c r="AH811">
        <v>0.10042284000979504</v>
      </c>
      <c r="AI811">
        <v>1.736415946215486E-2</v>
      </c>
      <c r="AJ811">
        <v>0.85258</v>
      </c>
      <c r="AK811">
        <v>0.10042284000979504</v>
      </c>
      <c r="AL811">
        <v>1.736415946215486E-2</v>
      </c>
      <c r="AM811">
        <v>3.6696680928420573</v>
      </c>
      <c r="AN811">
        <v>0.63452399803745829</v>
      </c>
      <c r="AO811">
        <v>3.0583942715436685E-3</v>
      </c>
      <c r="AP811">
        <v>5.28828360401332E-4</v>
      </c>
      <c r="AQ811">
        <v>0.11595768328139726</v>
      </c>
    </row>
    <row r="812" spans="1:43" x14ac:dyDescent="0.35">
      <c r="A812">
        <v>811</v>
      </c>
      <c r="B812">
        <v>57</v>
      </c>
      <c r="C812" t="s">
        <v>44</v>
      </c>
      <c r="D812" s="3">
        <v>74.953000000000003</v>
      </c>
      <c r="E812" s="1">
        <v>164.141111</v>
      </c>
      <c r="F812">
        <v>237.16</v>
      </c>
      <c r="G812" t="s">
        <v>614</v>
      </c>
      <c r="H812">
        <v>140</v>
      </c>
      <c r="I812">
        <v>0</v>
      </c>
      <c r="J812" s="80">
        <v>2015</v>
      </c>
      <c r="K812" t="s">
        <v>40</v>
      </c>
      <c r="L812">
        <v>300</v>
      </c>
      <c r="M812">
        <v>36.542166029999997</v>
      </c>
      <c r="N812">
        <v>22</v>
      </c>
      <c r="O812" t="s">
        <v>17</v>
      </c>
      <c r="P812">
        <v>100</v>
      </c>
      <c r="Q812" t="s">
        <v>13</v>
      </c>
      <c r="R812" t="s">
        <v>14</v>
      </c>
      <c r="S812" t="s">
        <v>16</v>
      </c>
      <c r="T812" s="79">
        <v>0</v>
      </c>
      <c r="U812" s="79">
        <v>18</v>
      </c>
      <c r="V812" s="79">
        <v>9</v>
      </c>
      <c r="W812" s="79">
        <v>18</v>
      </c>
      <c r="X812">
        <v>0.83342531099999995</v>
      </c>
      <c r="Y812" t="s">
        <v>814</v>
      </c>
      <c r="Z812" t="s">
        <v>646</v>
      </c>
      <c r="AA812">
        <v>3</v>
      </c>
      <c r="AB812">
        <v>18.670000000000002</v>
      </c>
      <c r="AC812">
        <v>8.6199999999999992</v>
      </c>
      <c r="AD812" t="s">
        <v>519</v>
      </c>
      <c r="AE812" t="s">
        <v>521</v>
      </c>
      <c r="AF812">
        <v>0.12445293039848923</v>
      </c>
      <c r="AG812">
        <v>0.89288000000000001</v>
      </c>
      <c r="AH812">
        <v>0.11112153249420306</v>
      </c>
      <c r="AI812">
        <v>1.3331397904286169E-2</v>
      </c>
      <c r="AJ812">
        <v>0.89288000000000001</v>
      </c>
      <c r="AK812">
        <v>0.11112153249420306</v>
      </c>
      <c r="AL812">
        <v>1.3331397904286169E-2</v>
      </c>
      <c r="AM812">
        <v>4.0606214899112079</v>
      </c>
      <c r="AN812">
        <v>0.4871581556304192</v>
      </c>
      <c r="AO812">
        <v>3.3842247280825312E-3</v>
      </c>
      <c r="AP812">
        <v>4.060099373624685E-4</v>
      </c>
      <c r="AQ812">
        <v>0.11595768328139726</v>
      </c>
    </row>
    <row r="813" spans="1:43" x14ac:dyDescent="0.35">
      <c r="A813">
        <v>812</v>
      </c>
      <c r="B813">
        <v>58</v>
      </c>
      <c r="C813" t="s">
        <v>20</v>
      </c>
      <c r="D813" s="3">
        <v>51.538753999999997</v>
      </c>
      <c r="E813" s="1">
        <v>3.4326949999999998</v>
      </c>
      <c r="F813">
        <v>1.24</v>
      </c>
      <c r="G813" t="s">
        <v>614</v>
      </c>
      <c r="H813" s="23">
        <v>20</v>
      </c>
      <c r="I813">
        <v>492.611924743793</v>
      </c>
      <c r="J813" s="80">
        <v>2012.5</v>
      </c>
      <c r="K813" t="s">
        <v>40</v>
      </c>
      <c r="L813">
        <v>10</v>
      </c>
      <c r="M813">
        <v>0.99999999799999995</v>
      </c>
      <c r="N813">
        <v>5</v>
      </c>
      <c r="O813" t="s">
        <v>12</v>
      </c>
      <c r="P813">
        <v>89</v>
      </c>
      <c r="Q813" t="s">
        <v>13</v>
      </c>
      <c r="R813" t="s">
        <v>14</v>
      </c>
      <c r="S813" t="s">
        <v>14</v>
      </c>
      <c r="T813" s="79">
        <v>0</v>
      </c>
      <c r="U813" s="79">
        <v>10</v>
      </c>
      <c r="V813" s="79">
        <v>5</v>
      </c>
      <c r="W813" s="79">
        <v>10</v>
      </c>
      <c r="X813">
        <v>1.788789671</v>
      </c>
      <c r="Y813" t="s">
        <v>1104</v>
      </c>
      <c r="Z813" t="s">
        <v>622</v>
      </c>
      <c r="AA813">
        <v>1</v>
      </c>
      <c r="AB813">
        <v>410</v>
      </c>
      <c r="AE813" t="s">
        <v>532</v>
      </c>
      <c r="AF813">
        <v>410</v>
      </c>
      <c r="AG813">
        <v>0.13466</v>
      </c>
      <c r="AH813">
        <v>55.210599999999999</v>
      </c>
      <c r="AI813">
        <v>354.7894</v>
      </c>
      <c r="AJ813">
        <v>0.13466</v>
      </c>
      <c r="AK813">
        <v>55.210599999999999</v>
      </c>
      <c r="AL813">
        <v>354.7894</v>
      </c>
      <c r="AM813">
        <v>62.034381898403133</v>
      </c>
      <c r="AN813">
        <v>398.63977448361931</v>
      </c>
      <c r="AO813">
        <v>0.1109664615867329</v>
      </c>
      <c r="AP813">
        <v>0.71308271104606757</v>
      </c>
      <c r="AQ813">
        <v>0.13077174832993385</v>
      </c>
    </row>
    <row r="814" spans="1:43" x14ac:dyDescent="0.35">
      <c r="A814">
        <v>813</v>
      </c>
      <c r="B814">
        <v>58</v>
      </c>
      <c r="C814" t="s">
        <v>20</v>
      </c>
      <c r="D814" s="4">
        <v>51.873305000000002</v>
      </c>
      <c r="E814" s="5">
        <v>4.0338320000000003</v>
      </c>
      <c r="F814">
        <v>0.62</v>
      </c>
      <c r="G814" t="s">
        <v>614</v>
      </c>
      <c r="H814" s="23">
        <v>0</v>
      </c>
      <c r="I814">
        <v>729.00820588050101</v>
      </c>
      <c r="J814" s="80">
        <v>2012.5</v>
      </c>
      <c r="K814" t="s">
        <v>40</v>
      </c>
      <c r="L814">
        <v>10</v>
      </c>
      <c r="M814">
        <v>0.99999999799999995</v>
      </c>
      <c r="N814">
        <v>5</v>
      </c>
      <c r="O814" t="s">
        <v>12</v>
      </c>
      <c r="P814">
        <v>89</v>
      </c>
      <c r="Q814" t="s">
        <v>13</v>
      </c>
      <c r="R814" t="s">
        <v>14</v>
      </c>
      <c r="S814" t="s">
        <v>14</v>
      </c>
      <c r="T814" s="79">
        <v>0</v>
      </c>
      <c r="U814" s="79">
        <v>10</v>
      </c>
      <c r="V814" s="79">
        <v>5</v>
      </c>
      <c r="W814" s="79">
        <v>10</v>
      </c>
      <c r="X814">
        <v>1.788789671</v>
      </c>
      <c r="Y814" t="s">
        <v>1104</v>
      </c>
      <c r="Z814" t="s">
        <v>622</v>
      </c>
      <c r="AA814">
        <v>1</v>
      </c>
      <c r="AB814">
        <v>520</v>
      </c>
      <c r="AE814" t="s">
        <v>532</v>
      </c>
      <c r="AF814">
        <v>520</v>
      </c>
      <c r="AG814">
        <v>0.13466</v>
      </c>
      <c r="AH814">
        <v>70.023200000000003</v>
      </c>
      <c r="AI814">
        <v>449.97680000000003</v>
      </c>
      <c r="AJ814">
        <v>0.13466</v>
      </c>
      <c r="AK814">
        <v>70.023200000000003</v>
      </c>
      <c r="AL814">
        <v>449.97680000000003</v>
      </c>
      <c r="AM814">
        <v>78.677752651633241</v>
      </c>
      <c r="AN814">
        <v>505.59190910117564</v>
      </c>
      <c r="AO814">
        <v>0.14073795128073438</v>
      </c>
      <c r="AP814">
        <v>0.9043975847413539</v>
      </c>
      <c r="AQ814">
        <v>0.13341858489683281</v>
      </c>
    </row>
    <row r="815" spans="1:43" x14ac:dyDescent="0.35">
      <c r="A815">
        <v>814</v>
      </c>
      <c r="B815">
        <v>58</v>
      </c>
      <c r="C815" t="s">
        <v>20</v>
      </c>
      <c r="D815" s="4">
        <v>51.874329000000003</v>
      </c>
      <c r="E815" s="5">
        <v>3.9894400000000001</v>
      </c>
      <c r="F815">
        <v>3.73</v>
      </c>
      <c r="G815" t="s">
        <v>614</v>
      </c>
      <c r="H815" s="23">
        <v>1</v>
      </c>
      <c r="I815">
        <v>720.87346728947205</v>
      </c>
      <c r="J815" s="80">
        <v>2012.5</v>
      </c>
      <c r="K815" t="s">
        <v>40</v>
      </c>
      <c r="L815">
        <v>10</v>
      </c>
      <c r="M815">
        <v>0.99999999799999995</v>
      </c>
      <c r="N815">
        <v>5</v>
      </c>
      <c r="O815" t="s">
        <v>12</v>
      </c>
      <c r="P815">
        <v>89</v>
      </c>
      <c r="Q815" t="s">
        <v>13</v>
      </c>
      <c r="R815" t="s">
        <v>14</v>
      </c>
      <c r="S815" t="s">
        <v>14</v>
      </c>
      <c r="T815" s="79">
        <v>0</v>
      </c>
      <c r="U815" s="79">
        <v>10</v>
      </c>
      <c r="V815" s="79">
        <v>5</v>
      </c>
      <c r="W815" s="79">
        <v>10</v>
      </c>
      <c r="X815">
        <v>1.788789671</v>
      </c>
      <c r="Y815" t="s">
        <v>1104</v>
      </c>
      <c r="Z815" t="s">
        <v>622</v>
      </c>
      <c r="AA815">
        <v>1</v>
      </c>
      <c r="AB815">
        <v>330</v>
      </c>
      <c r="AE815" t="s">
        <v>532</v>
      </c>
      <c r="AF815">
        <v>330</v>
      </c>
      <c r="AG815">
        <v>0.13466</v>
      </c>
      <c r="AH815">
        <v>44.437800000000003</v>
      </c>
      <c r="AI815">
        <v>285.56220000000002</v>
      </c>
      <c r="AJ815">
        <v>0.13466</v>
      </c>
      <c r="AK815">
        <v>44.437800000000003</v>
      </c>
      <c r="AL815">
        <v>285.56220000000002</v>
      </c>
      <c r="AM815">
        <v>49.93011225969034</v>
      </c>
      <c r="AN815">
        <v>320.85640385266919</v>
      </c>
      <c r="AO815">
        <v>8.9314469082004549E-2</v>
      </c>
      <c r="AP815">
        <v>0.5739446210858592</v>
      </c>
      <c r="AQ815">
        <v>0.13328497964724689</v>
      </c>
    </row>
    <row r="816" spans="1:43" x14ac:dyDescent="0.35">
      <c r="A816">
        <v>815</v>
      </c>
      <c r="B816">
        <v>58</v>
      </c>
      <c r="C816" t="s">
        <v>20</v>
      </c>
      <c r="D816" s="3">
        <v>52.018602999999999</v>
      </c>
      <c r="E816" s="1">
        <v>4.1393690000000003</v>
      </c>
      <c r="F816">
        <v>6.21</v>
      </c>
      <c r="G816" t="s">
        <v>614</v>
      </c>
      <c r="H816" s="23">
        <v>1</v>
      </c>
      <c r="I816">
        <v>785.69514869094803</v>
      </c>
      <c r="J816" s="80">
        <v>2012.5</v>
      </c>
      <c r="K816" t="s">
        <v>40</v>
      </c>
      <c r="L816">
        <v>10</v>
      </c>
      <c r="M816">
        <v>0.99999999799999995</v>
      </c>
      <c r="N816">
        <v>5</v>
      </c>
      <c r="O816" t="s">
        <v>12</v>
      </c>
      <c r="P816">
        <v>89</v>
      </c>
      <c r="Q816" t="s">
        <v>13</v>
      </c>
      <c r="R816" t="s">
        <v>14</v>
      </c>
      <c r="S816" t="s">
        <v>14</v>
      </c>
      <c r="T816" s="79">
        <v>0</v>
      </c>
      <c r="U816" s="79">
        <v>10</v>
      </c>
      <c r="V816" s="79">
        <v>5</v>
      </c>
      <c r="W816" s="79">
        <v>10</v>
      </c>
      <c r="X816">
        <v>1.788789671</v>
      </c>
      <c r="Y816" t="s">
        <v>1104</v>
      </c>
      <c r="Z816" t="s">
        <v>622</v>
      </c>
      <c r="AA816">
        <v>1</v>
      </c>
      <c r="AB816">
        <v>500</v>
      </c>
      <c r="AE816" t="s">
        <v>532</v>
      </c>
      <c r="AF816">
        <v>500</v>
      </c>
      <c r="AG816">
        <v>0.13466</v>
      </c>
      <c r="AH816">
        <v>67.33</v>
      </c>
      <c r="AI816">
        <v>432.67</v>
      </c>
      <c r="AJ816">
        <v>0.13466</v>
      </c>
      <c r="AK816">
        <v>67.33</v>
      </c>
      <c r="AL816">
        <v>432.67</v>
      </c>
      <c r="AM816">
        <v>75.651685241955064</v>
      </c>
      <c r="AN816">
        <v>486.14606644343814</v>
      </c>
      <c r="AO816">
        <v>0.13532495315455234</v>
      </c>
      <c r="AP816">
        <v>0.86961306225130186</v>
      </c>
      <c r="AQ816">
        <v>0.13328497964724689</v>
      </c>
    </row>
    <row r="817" spans="1:43" x14ac:dyDescent="0.35">
      <c r="A817">
        <v>816</v>
      </c>
      <c r="B817">
        <v>58</v>
      </c>
      <c r="C817" t="s">
        <v>20</v>
      </c>
      <c r="D817" s="3">
        <v>52.033245999999998</v>
      </c>
      <c r="E817" s="1">
        <v>4.1631650000000002</v>
      </c>
      <c r="F817">
        <v>6.21</v>
      </c>
      <c r="G817" t="s">
        <v>614</v>
      </c>
      <c r="H817" s="23">
        <v>0</v>
      </c>
      <c r="I817">
        <v>786.66241333480502</v>
      </c>
      <c r="J817" s="80">
        <v>2012.5</v>
      </c>
      <c r="K817" t="s">
        <v>40</v>
      </c>
      <c r="L817">
        <v>10</v>
      </c>
      <c r="M817">
        <v>0.99999999799999995</v>
      </c>
      <c r="N817">
        <v>5</v>
      </c>
      <c r="O817" t="s">
        <v>12</v>
      </c>
      <c r="P817">
        <v>89</v>
      </c>
      <c r="Q817" t="s">
        <v>13</v>
      </c>
      <c r="R817" t="s">
        <v>14</v>
      </c>
      <c r="S817" t="s">
        <v>14</v>
      </c>
      <c r="T817" s="79">
        <v>0</v>
      </c>
      <c r="U817" s="79">
        <v>10</v>
      </c>
      <c r="V817" s="79">
        <v>5</v>
      </c>
      <c r="W817" s="79">
        <v>10</v>
      </c>
      <c r="X817">
        <v>1.788789671</v>
      </c>
      <c r="Y817" t="s">
        <v>1104</v>
      </c>
      <c r="Z817" t="s">
        <v>622</v>
      </c>
      <c r="AA817">
        <v>1</v>
      </c>
      <c r="AB817">
        <v>560</v>
      </c>
      <c r="AE817" t="s">
        <v>532</v>
      </c>
      <c r="AF817">
        <v>560</v>
      </c>
      <c r="AG817">
        <v>0.13466</v>
      </c>
      <c r="AH817">
        <v>75.409599999999998</v>
      </c>
      <c r="AI817">
        <v>484.59039999999999</v>
      </c>
      <c r="AJ817">
        <v>0.13466</v>
      </c>
      <c r="AK817">
        <v>75.409599999999998</v>
      </c>
      <c r="AL817">
        <v>484.59039999999999</v>
      </c>
      <c r="AM817">
        <v>84.729887470989652</v>
      </c>
      <c r="AN817">
        <v>544.48359441665082</v>
      </c>
      <c r="AO817">
        <v>0.1515639475330986</v>
      </c>
      <c r="AP817">
        <v>0.97396662972145831</v>
      </c>
      <c r="AQ817">
        <v>0.13341858489683281</v>
      </c>
    </row>
    <row r="818" spans="1:43" x14ac:dyDescent="0.35">
      <c r="A818">
        <v>817</v>
      </c>
      <c r="B818">
        <v>58</v>
      </c>
      <c r="C818" t="s">
        <v>20</v>
      </c>
      <c r="D818" s="3">
        <v>52.034393999999999</v>
      </c>
      <c r="E818" s="1">
        <v>4.1591329999999997</v>
      </c>
      <c r="F818">
        <v>0.62</v>
      </c>
      <c r="G818" t="s">
        <v>614</v>
      </c>
      <c r="H818" s="23">
        <v>0</v>
      </c>
      <c r="I818">
        <v>787.62115276489203</v>
      </c>
      <c r="J818" s="80">
        <v>2012.5</v>
      </c>
      <c r="K818" t="s">
        <v>40</v>
      </c>
      <c r="L818">
        <v>10</v>
      </c>
      <c r="M818">
        <v>0.99999999799999995</v>
      </c>
      <c r="N818">
        <v>5</v>
      </c>
      <c r="O818" t="s">
        <v>12</v>
      </c>
      <c r="P818">
        <v>89</v>
      </c>
      <c r="Q818" t="s">
        <v>13</v>
      </c>
      <c r="R818" t="s">
        <v>14</v>
      </c>
      <c r="S818" t="s">
        <v>14</v>
      </c>
      <c r="T818" s="79">
        <v>0</v>
      </c>
      <c r="U818" s="79">
        <v>10</v>
      </c>
      <c r="V818" s="79">
        <v>5</v>
      </c>
      <c r="W818" s="79">
        <v>10</v>
      </c>
      <c r="X818">
        <v>1.788789671</v>
      </c>
      <c r="Y818" t="s">
        <v>1104</v>
      </c>
      <c r="Z818" t="s">
        <v>622</v>
      </c>
      <c r="AA818">
        <v>1</v>
      </c>
      <c r="AB818">
        <v>440</v>
      </c>
      <c r="AE818" t="s">
        <v>532</v>
      </c>
      <c r="AF818">
        <v>440</v>
      </c>
      <c r="AG818">
        <v>0.13466</v>
      </c>
      <c r="AH818">
        <v>59.250399999999999</v>
      </c>
      <c r="AI818">
        <v>380.74959999999999</v>
      </c>
      <c r="AJ818">
        <v>0.13466</v>
      </c>
      <c r="AK818">
        <v>59.250399999999999</v>
      </c>
      <c r="AL818">
        <v>380.74959999999999</v>
      </c>
      <c r="AM818">
        <v>66.573483012920448</v>
      </c>
      <c r="AN818">
        <v>427.80853847022559</v>
      </c>
      <c r="AO818">
        <v>0.11908595877600606</v>
      </c>
      <c r="AP818">
        <v>0.76525949478114563</v>
      </c>
      <c r="AQ818">
        <v>0.13341858489683281</v>
      </c>
    </row>
    <row r="819" spans="1:43" x14ac:dyDescent="0.35">
      <c r="A819">
        <v>818</v>
      </c>
      <c r="B819">
        <v>58</v>
      </c>
      <c r="C819" t="s">
        <v>20</v>
      </c>
      <c r="D819" s="3">
        <v>52.053113000000003</v>
      </c>
      <c r="E819" s="1">
        <v>4.1299780000000004</v>
      </c>
      <c r="F819">
        <v>1.24</v>
      </c>
      <c r="G819" t="s">
        <v>614</v>
      </c>
      <c r="H819" s="23">
        <v>11</v>
      </c>
      <c r="I819">
        <v>794.09716266305304</v>
      </c>
      <c r="J819" s="80">
        <v>2012.5</v>
      </c>
      <c r="K819" t="s">
        <v>40</v>
      </c>
      <c r="L819">
        <v>10</v>
      </c>
      <c r="M819">
        <v>0.99999999799999995</v>
      </c>
      <c r="N819">
        <v>5</v>
      </c>
      <c r="O819" t="s">
        <v>12</v>
      </c>
      <c r="P819">
        <v>89</v>
      </c>
      <c r="Q819" t="s">
        <v>13</v>
      </c>
      <c r="R819" t="s">
        <v>14</v>
      </c>
      <c r="S819" t="s">
        <v>14</v>
      </c>
      <c r="T819" s="79">
        <v>0</v>
      </c>
      <c r="U819" s="79">
        <v>10</v>
      </c>
      <c r="V819" s="79">
        <v>5</v>
      </c>
      <c r="W819" s="79">
        <v>10</v>
      </c>
      <c r="X819">
        <v>1.788789671</v>
      </c>
      <c r="Y819" t="s">
        <v>1104</v>
      </c>
      <c r="Z819" t="s">
        <v>622</v>
      </c>
      <c r="AA819">
        <v>1</v>
      </c>
      <c r="AB819">
        <v>240</v>
      </c>
      <c r="AE819" t="s">
        <v>532</v>
      </c>
      <c r="AF819">
        <v>240</v>
      </c>
      <c r="AG819">
        <v>0.13466</v>
      </c>
      <c r="AH819">
        <v>32.318399999999997</v>
      </c>
      <c r="AI819">
        <v>207.6816</v>
      </c>
      <c r="AJ819">
        <v>0.13466</v>
      </c>
      <c r="AK819">
        <v>32.318399999999997</v>
      </c>
      <c r="AL819">
        <v>207.6816</v>
      </c>
      <c r="AM819">
        <v>36.312808916138422</v>
      </c>
      <c r="AN819">
        <v>233.35011189285032</v>
      </c>
      <c r="AO819">
        <v>6.4955977514185123E-2</v>
      </c>
      <c r="AP819">
        <v>0.41741426988062491</v>
      </c>
      <c r="AQ819">
        <v>0.13195626365865479</v>
      </c>
    </row>
    <row r="820" spans="1:43" x14ac:dyDescent="0.35">
      <c r="A820">
        <v>819</v>
      </c>
      <c r="B820">
        <v>58</v>
      </c>
      <c r="C820" t="s">
        <v>20</v>
      </c>
      <c r="D820" s="3">
        <v>53.390526000000001</v>
      </c>
      <c r="E820" s="1">
        <v>5.1623739999999998</v>
      </c>
      <c r="F820">
        <v>6.21</v>
      </c>
      <c r="G820" t="s">
        <v>614</v>
      </c>
      <c r="H820" s="23">
        <v>3</v>
      </c>
      <c r="I820">
        <v>237.909415650298</v>
      </c>
      <c r="J820" s="80">
        <v>2012.5</v>
      </c>
      <c r="K820" t="s">
        <v>40</v>
      </c>
      <c r="L820">
        <v>10</v>
      </c>
      <c r="M820">
        <v>0.99999999799999995</v>
      </c>
      <c r="N820">
        <v>5</v>
      </c>
      <c r="O820" t="s">
        <v>12</v>
      </c>
      <c r="P820">
        <v>89</v>
      </c>
      <c r="Q820" t="s">
        <v>13</v>
      </c>
      <c r="R820" t="s">
        <v>14</v>
      </c>
      <c r="S820" t="s">
        <v>14</v>
      </c>
      <c r="T820" s="79">
        <v>0</v>
      </c>
      <c r="U820" s="79">
        <v>10</v>
      </c>
      <c r="V820" s="79">
        <v>5</v>
      </c>
      <c r="W820" s="79">
        <v>10</v>
      </c>
      <c r="X820">
        <v>1.788789671</v>
      </c>
      <c r="Y820" t="s">
        <v>1104</v>
      </c>
      <c r="Z820" t="s">
        <v>622</v>
      </c>
      <c r="AA820">
        <v>1</v>
      </c>
      <c r="AB820">
        <v>720</v>
      </c>
      <c r="AE820" t="s">
        <v>532</v>
      </c>
      <c r="AF820">
        <v>720</v>
      </c>
      <c r="AG820">
        <v>0.13466</v>
      </c>
      <c r="AH820">
        <v>96.955200000000005</v>
      </c>
      <c r="AI820">
        <v>623.04480000000001</v>
      </c>
      <c r="AJ820">
        <v>0.13466</v>
      </c>
      <c r="AK820">
        <v>96.955200000000005</v>
      </c>
      <c r="AL820">
        <v>623.04480000000001</v>
      </c>
      <c r="AM820">
        <v>108.93842674841527</v>
      </c>
      <c r="AN820">
        <v>700.05033567855105</v>
      </c>
      <c r="AO820">
        <v>0.19486793254255533</v>
      </c>
      <c r="AP820">
        <v>1.2522428096418747</v>
      </c>
      <c r="AQ820">
        <v>0.13301817039062197</v>
      </c>
    </row>
    <row r="821" spans="1:43" x14ac:dyDescent="0.35">
      <c r="A821">
        <v>820</v>
      </c>
      <c r="B821">
        <v>58</v>
      </c>
      <c r="C821" t="s">
        <v>20</v>
      </c>
      <c r="D821" s="13">
        <v>53.390895999999998</v>
      </c>
      <c r="E821" s="6">
        <v>5.6985549999999998</v>
      </c>
      <c r="F821">
        <v>3.26</v>
      </c>
      <c r="G821" t="s">
        <v>614</v>
      </c>
      <c r="H821" s="23">
        <v>1</v>
      </c>
      <c r="I821">
        <v>195.76094854312601</v>
      </c>
      <c r="J821" s="80">
        <v>2012.5</v>
      </c>
      <c r="K821" t="s">
        <v>40</v>
      </c>
      <c r="L821">
        <v>10</v>
      </c>
      <c r="M821">
        <v>0.99999999799999995</v>
      </c>
      <c r="N821">
        <v>5</v>
      </c>
      <c r="O821" t="s">
        <v>12</v>
      </c>
      <c r="P821">
        <v>89</v>
      </c>
      <c r="Q821" t="s">
        <v>13</v>
      </c>
      <c r="R821" t="s">
        <v>14</v>
      </c>
      <c r="S821" t="s">
        <v>14</v>
      </c>
      <c r="T821" s="79">
        <v>0</v>
      </c>
      <c r="U821" s="79">
        <v>10</v>
      </c>
      <c r="V821" s="79">
        <v>5</v>
      </c>
      <c r="W821" s="79">
        <v>10</v>
      </c>
      <c r="X821">
        <v>1.788789671</v>
      </c>
      <c r="Y821" t="s">
        <v>1104</v>
      </c>
      <c r="Z821" t="s">
        <v>622</v>
      </c>
      <c r="AA821">
        <v>1</v>
      </c>
      <c r="AB821">
        <v>770</v>
      </c>
      <c r="AE821" t="s">
        <v>532</v>
      </c>
      <c r="AF821">
        <v>770</v>
      </c>
      <c r="AG821">
        <v>0.13466</v>
      </c>
      <c r="AH821">
        <v>103.68819999999999</v>
      </c>
      <c r="AI821">
        <v>666.31179999999995</v>
      </c>
      <c r="AJ821">
        <v>0.13466</v>
      </c>
      <c r="AK821">
        <v>103.68819999999999</v>
      </c>
      <c r="AL821">
        <v>666.31179999999995</v>
      </c>
      <c r="AM821">
        <v>116.50359527261078</v>
      </c>
      <c r="AN821">
        <v>748.66494232289483</v>
      </c>
      <c r="AO821">
        <v>0.20840042785801061</v>
      </c>
      <c r="AP821">
        <v>1.3392041158670049</v>
      </c>
      <c r="AQ821">
        <v>0.13328497964724689</v>
      </c>
    </row>
    <row r="822" spans="1:43" x14ac:dyDescent="0.35">
      <c r="A822">
        <v>821</v>
      </c>
      <c r="B822">
        <v>58</v>
      </c>
      <c r="C822" t="s">
        <v>43</v>
      </c>
      <c r="D822" s="3">
        <v>52.029215999999998</v>
      </c>
      <c r="E822" s="1">
        <v>4.1325960000000004</v>
      </c>
      <c r="F822">
        <v>24.85</v>
      </c>
      <c r="G822" t="s">
        <v>614</v>
      </c>
      <c r="H822" s="23">
        <v>9</v>
      </c>
      <c r="I822">
        <v>787.23283443093396</v>
      </c>
      <c r="J822" s="80">
        <v>2012.5</v>
      </c>
      <c r="K822" t="s">
        <v>40</v>
      </c>
      <c r="L822">
        <v>10</v>
      </c>
      <c r="M822">
        <v>0.99999999799999995</v>
      </c>
      <c r="N822">
        <v>5</v>
      </c>
      <c r="O822" t="s">
        <v>12</v>
      </c>
      <c r="P822">
        <v>89</v>
      </c>
      <c r="Q822" t="s">
        <v>13</v>
      </c>
      <c r="R822" t="s">
        <v>14</v>
      </c>
      <c r="S822" t="s">
        <v>14</v>
      </c>
      <c r="T822" s="79">
        <v>0</v>
      </c>
      <c r="U822" s="79">
        <v>10</v>
      </c>
      <c r="V822" s="79">
        <v>5</v>
      </c>
      <c r="W822" s="79">
        <v>10</v>
      </c>
      <c r="X822">
        <v>1.788789671</v>
      </c>
      <c r="Y822" t="s">
        <v>1104</v>
      </c>
      <c r="Z822" t="s">
        <v>622</v>
      </c>
      <c r="AA822">
        <v>1</v>
      </c>
      <c r="AB822">
        <v>100</v>
      </c>
      <c r="AE822" t="s">
        <v>532</v>
      </c>
      <c r="AF822">
        <v>100</v>
      </c>
      <c r="AG822">
        <v>0.13466</v>
      </c>
      <c r="AH822">
        <v>13.466000000000001</v>
      </c>
      <c r="AI822">
        <v>86.533999999999992</v>
      </c>
      <c r="AJ822">
        <v>0.13466</v>
      </c>
      <c r="AK822">
        <v>13.466000000000001</v>
      </c>
      <c r="AL822">
        <v>86.533999999999992</v>
      </c>
      <c r="AM822">
        <v>15.130337048391009</v>
      </c>
      <c r="AN822">
        <v>97.229213288687632</v>
      </c>
      <c r="AO822">
        <v>2.7064990630910463E-2</v>
      </c>
      <c r="AP822">
        <v>0.17392261245026039</v>
      </c>
      <c r="AQ822">
        <v>0.13222094293149678</v>
      </c>
    </row>
    <row r="823" spans="1:43" x14ac:dyDescent="0.35">
      <c r="A823">
        <v>822</v>
      </c>
      <c r="B823">
        <v>58</v>
      </c>
      <c r="C823" t="s">
        <v>43</v>
      </c>
      <c r="D823" s="3">
        <v>53.893574000000001</v>
      </c>
      <c r="E823" s="1">
        <v>4.3228850000000003</v>
      </c>
      <c r="F823">
        <v>62.14</v>
      </c>
      <c r="G823" t="s">
        <v>614</v>
      </c>
      <c r="H823" s="23">
        <v>42</v>
      </c>
      <c r="I823">
        <v>67.514479941064195</v>
      </c>
      <c r="J823" s="80">
        <v>2012.5</v>
      </c>
      <c r="K823" t="s">
        <v>40</v>
      </c>
      <c r="L823">
        <v>10</v>
      </c>
      <c r="M823">
        <v>0.99999999799999995</v>
      </c>
      <c r="N823">
        <v>5</v>
      </c>
      <c r="O823" t="s">
        <v>12</v>
      </c>
      <c r="P823">
        <v>89</v>
      </c>
      <c r="Q823" t="s">
        <v>13</v>
      </c>
      <c r="R823" t="s">
        <v>14</v>
      </c>
      <c r="S823" t="s">
        <v>14</v>
      </c>
      <c r="T823" s="79">
        <v>0</v>
      </c>
      <c r="U823" s="79">
        <v>10</v>
      </c>
      <c r="V823" s="79">
        <v>5</v>
      </c>
      <c r="W823" s="79">
        <v>10</v>
      </c>
      <c r="X823">
        <v>1.092945329</v>
      </c>
      <c r="Y823" t="s">
        <v>1104</v>
      </c>
      <c r="Z823" t="s">
        <v>622</v>
      </c>
      <c r="AA823">
        <v>1</v>
      </c>
      <c r="AB823">
        <v>440</v>
      </c>
      <c r="AE823" t="s">
        <v>532</v>
      </c>
      <c r="AF823">
        <v>440</v>
      </c>
      <c r="AG823">
        <v>0.13466</v>
      </c>
      <c r="AH823">
        <v>59.250399999999999</v>
      </c>
      <c r="AI823">
        <v>380.74959999999999</v>
      </c>
      <c r="AJ823">
        <v>0.13466</v>
      </c>
      <c r="AK823">
        <v>59.250399999999999</v>
      </c>
      <c r="AL823">
        <v>380.74959999999999</v>
      </c>
      <c r="AM823">
        <v>66.573483012920448</v>
      </c>
      <c r="AN823">
        <v>427.80853847022559</v>
      </c>
      <c r="AO823">
        <v>7.2761177294232246E-2</v>
      </c>
      <c r="AP823">
        <v>0.46757134382734988</v>
      </c>
      <c r="AQ823">
        <v>0.12792083629789139</v>
      </c>
    </row>
    <row r="824" spans="1:43" x14ac:dyDescent="0.35">
      <c r="A824">
        <v>823</v>
      </c>
      <c r="B824">
        <v>58</v>
      </c>
      <c r="C824" t="s">
        <v>43</v>
      </c>
      <c r="D824" s="3">
        <v>54.104638999999999</v>
      </c>
      <c r="E824" s="1">
        <v>3.905923</v>
      </c>
      <c r="F824">
        <v>83.89</v>
      </c>
      <c r="G824" t="s">
        <v>614</v>
      </c>
      <c r="H824" s="23">
        <v>47</v>
      </c>
      <c r="I824">
        <v>0</v>
      </c>
      <c r="J824" s="80">
        <v>2012.5</v>
      </c>
      <c r="K824" t="s">
        <v>40</v>
      </c>
      <c r="L824">
        <v>10</v>
      </c>
      <c r="M824">
        <v>0.99999999799999995</v>
      </c>
      <c r="N824">
        <v>5</v>
      </c>
      <c r="O824" t="s">
        <v>12</v>
      </c>
      <c r="P824">
        <v>89</v>
      </c>
      <c r="Q824" t="s">
        <v>13</v>
      </c>
      <c r="R824" t="s">
        <v>14</v>
      </c>
      <c r="S824" t="s">
        <v>14</v>
      </c>
      <c r="T824" s="79">
        <v>0</v>
      </c>
      <c r="U824" s="79">
        <v>10</v>
      </c>
      <c r="V824" s="79">
        <v>5</v>
      </c>
      <c r="W824" s="79">
        <v>10</v>
      </c>
      <c r="X824">
        <v>1.092945329</v>
      </c>
      <c r="Y824" t="s">
        <v>1104</v>
      </c>
      <c r="Z824" t="s">
        <v>622</v>
      </c>
      <c r="AA824">
        <v>1</v>
      </c>
      <c r="AB824">
        <v>520</v>
      </c>
      <c r="AE824" t="s">
        <v>532</v>
      </c>
      <c r="AF824">
        <v>520</v>
      </c>
      <c r="AG824">
        <v>0.13466</v>
      </c>
      <c r="AH824">
        <v>70.023200000000003</v>
      </c>
      <c r="AI824">
        <v>449.97680000000003</v>
      </c>
      <c r="AJ824">
        <v>0.13466</v>
      </c>
      <c r="AK824">
        <v>70.023200000000003</v>
      </c>
      <c r="AL824">
        <v>449.97680000000003</v>
      </c>
      <c r="AM824">
        <v>78.677752651633241</v>
      </c>
      <c r="AN824">
        <v>505.59190910117564</v>
      </c>
      <c r="AO824">
        <v>8.5990482256819906E-2</v>
      </c>
      <c r="AP824">
        <v>0.55258431543232256</v>
      </c>
      <c r="AQ824">
        <v>0.12728161875858038</v>
      </c>
    </row>
    <row r="825" spans="1:43" x14ac:dyDescent="0.35">
      <c r="A825">
        <v>824</v>
      </c>
      <c r="B825">
        <v>58</v>
      </c>
      <c r="C825" t="s">
        <v>43</v>
      </c>
      <c r="D825" s="3">
        <v>54.406646000000002</v>
      </c>
      <c r="E825" s="1">
        <v>3.4562369999999998</v>
      </c>
      <c r="F825">
        <v>108.74</v>
      </c>
      <c r="G825" t="s">
        <v>614</v>
      </c>
      <c r="H825" s="23">
        <v>44</v>
      </c>
      <c r="I825">
        <v>0</v>
      </c>
      <c r="J825" s="80">
        <v>2012.5</v>
      </c>
      <c r="K825" t="s">
        <v>40</v>
      </c>
      <c r="L825">
        <v>10</v>
      </c>
      <c r="M825">
        <v>0.99999999799999995</v>
      </c>
      <c r="N825">
        <v>5</v>
      </c>
      <c r="O825" t="s">
        <v>12</v>
      </c>
      <c r="P825">
        <v>89</v>
      </c>
      <c r="Q825" t="s">
        <v>13</v>
      </c>
      <c r="R825" t="s">
        <v>14</v>
      </c>
      <c r="S825" t="s">
        <v>14</v>
      </c>
      <c r="T825" s="79">
        <v>0</v>
      </c>
      <c r="U825" s="79">
        <v>10</v>
      </c>
      <c r="V825" s="79">
        <v>5</v>
      </c>
      <c r="W825" s="79">
        <v>10</v>
      </c>
      <c r="X825">
        <v>1.092945329</v>
      </c>
      <c r="Y825" t="s">
        <v>1104</v>
      </c>
      <c r="Z825" t="s">
        <v>622</v>
      </c>
      <c r="AA825">
        <v>1</v>
      </c>
      <c r="AB825">
        <v>470</v>
      </c>
      <c r="AE825" t="s">
        <v>532</v>
      </c>
      <c r="AF825">
        <v>470</v>
      </c>
      <c r="AG825">
        <v>0.13466</v>
      </c>
      <c r="AH825">
        <v>63.290199999999999</v>
      </c>
      <c r="AI825">
        <v>406.70979999999997</v>
      </c>
      <c r="AJ825">
        <v>0.13466</v>
      </c>
      <c r="AK825">
        <v>63.290199999999999</v>
      </c>
      <c r="AL825">
        <v>406.70979999999997</v>
      </c>
      <c r="AM825">
        <v>71.112584127437756</v>
      </c>
      <c r="AN825">
        <v>456.97730245683186</v>
      </c>
      <c r="AO825">
        <v>7.7722166655202637E-2</v>
      </c>
      <c r="AP825">
        <v>0.49945120817921462</v>
      </c>
      <c r="AQ825">
        <v>0.12766476495864665</v>
      </c>
    </row>
    <row r="826" spans="1:43" x14ac:dyDescent="0.35">
      <c r="A826">
        <v>825</v>
      </c>
      <c r="B826">
        <v>58</v>
      </c>
      <c r="C826" t="s">
        <v>20</v>
      </c>
      <c r="D826" s="13">
        <v>51.925525999999998</v>
      </c>
      <c r="E826" s="6">
        <v>4.2318249999999997</v>
      </c>
      <c r="F826">
        <v>0</v>
      </c>
      <c r="G826" t="s">
        <v>45</v>
      </c>
      <c r="H826" s="23">
        <v>2</v>
      </c>
      <c r="I826">
        <v>768.87007039922196</v>
      </c>
      <c r="J826" s="80">
        <v>2012.5</v>
      </c>
      <c r="K826" t="s">
        <v>40</v>
      </c>
      <c r="L826">
        <v>10</v>
      </c>
      <c r="M826">
        <v>0.99999999799999995</v>
      </c>
      <c r="N826">
        <v>5</v>
      </c>
      <c r="O826" t="s">
        <v>12</v>
      </c>
      <c r="P826">
        <v>89</v>
      </c>
      <c r="Q826" t="s">
        <v>13</v>
      </c>
      <c r="R826" t="s">
        <v>14</v>
      </c>
      <c r="S826" t="s">
        <v>14</v>
      </c>
      <c r="T826" s="79">
        <v>0</v>
      </c>
      <c r="U826" s="79">
        <v>10</v>
      </c>
      <c r="V826" s="79">
        <v>5</v>
      </c>
      <c r="W826" s="79">
        <v>10</v>
      </c>
      <c r="X826">
        <v>1.788789671</v>
      </c>
      <c r="Y826" t="s">
        <v>1104</v>
      </c>
      <c r="Z826" t="s">
        <v>622</v>
      </c>
      <c r="AA826">
        <v>1</v>
      </c>
      <c r="AB826">
        <v>3010</v>
      </c>
      <c r="AE826" t="s">
        <v>532</v>
      </c>
      <c r="AF826">
        <v>3010</v>
      </c>
      <c r="AG826">
        <v>0.13466</v>
      </c>
      <c r="AH826">
        <v>405.32659999999998</v>
      </c>
      <c r="AI826">
        <v>2604.6734000000001</v>
      </c>
      <c r="AJ826">
        <v>0.13466</v>
      </c>
      <c r="AK826">
        <v>405.32659999999998</v>
      </c>
      <c r="AL826">
        <v>2604.6734000000001</v>
      </c>
      <c r="AM826">
        <v>455.42314515656938</v>
      </c>
      <c r="AN826">
        <v>2926.5993199894979</v>
      </c>
      <c r="AO826">
        <v>0.814656217990405</v>
      </c>
      <c r="AP826">
        <v>5.2350706347528373</v>
      </c>
      <c r="AQ826">
        <v>0.13315150818983643</v>
      </c>
    </row>
    <row r="827" spans="1:43" x14ac:dyDescent="0.35">
      <c r="A827">
        <v>826</v>
      </c>
      <c r="B827">
        <v>58</v>
      </c>
      <c r="C827" t="s">
        <v>20</v>
      </c>
      <c r="D827" s="13">
        <v>51.984887999999998</v>
      </c>
      <c r="E827" s="6">
        <v>4.0941919999999996</v>
      </c>
      <c r="F827">
        <v>0</v>
      </c>
      <c r="G827" t="s">
        <v>45</v>
      </c>
      <c r="H827" s="23">
        <v>15</v>
      </c>
      <c r="I827">
        <v>775.12650179699199</v>
      </c>
      <c r="J827" s="80">
        <v>2012.5</v>
      </c>
      <c r="K827" t="s">
        <v>40</v>
      </c>
      <c r="L827">
        <v>10</v>
      </c>
      <c r="M827">
        <v>0.99999999799999995</v>
      </c>
      <c r="N827">
        <v>5</v>
      </c>
      <c r="O827" t="s">
        <v>12</v>
      </c>
      <c r="P827">
        <v>89</v>
      </c>
      <c r="Q827" t="s">
        <v>13</v>
      </c>
      <c r="R827" t="s">
        <v>14</v>
      </c>
      <c r="S827" t="s">
        <v>14</v>
      </c>
      <c r="T827" s="79">
        <v>0</v>
      </c>
      <c r="U827" s="79">
        <v>10</v>
      </c>
      <c r="V827" s="79">
        <v>5</v>
      </c>
      <c r="W827" s="79">
        <v>10</v>
      </c>
      <c r="X827">
        <v>1.788789671</v>
      </c>
      <c r="Y827" t="s">
        <v>1104</v>
      </c>
      <c r="Z827" t="s">
        <v>622</v>
      </c>
      <c r="AA827">
        <v>1</v>
      </c>
      <c r="AB827">
        <v>3600</v>
      </c>
      <c r="AE827" t="s">
        <v>532</v>
      </c>
      <c r="AF827">
        <v>3600</v>
      </c>
      <c r="AG827">
        <v>0.13466</v>
      </c>
      <c r="AH827">
        <v>484.77600000000001</v>
      </c>
      <c r="AI827">
        <v>3115.2240000000002</v>
      </c>
      <c r="AJ827">
        <v>0.13466</v>
      </c>
      <c r="AK827">
        <v>484.77600000000001</v>
      </c>
      <c r="AL827">
        <v>3115.2240000000002</v>
      </c>
      <c r="AM827">
        <v>544.69213374207641</v>
      </c>
      <c r="AN827">
        <v>3500.2516783927554</v>
      </c>
      <c r="AO827">
        <v>0.97433966271277672</v>
      </c>
      <c r="AP827">
        <v>6.2612140482093741</v>
      </c>
      <c r="AQ827">
        <v>0.13142849355358946</v>
      </c>
    </row>
    <row r="828" spans="1:43" x14ac:dyDescent="0.35">
      <c r="A828">
        <v>827</v>
      </c>
      <c r="B828">
        <v>59</v>
      </c>
      <c r="C828" t="s">
        <v>25</v>
      </c>
      <c r="D828" s="13">
        <v>34.797488000000001</v>
      </c>
      <c r="E828" s="6">
        <v>10.866040999999999</v>
      </c>
      <c r="F828">
        <v>0</v>
      </c>
      <c r="G828" t="s">
        <v>47</v>
      </c>
      <c r="H828">
        <v>0.4</v>
      </c>
      <c r="I828">
        <v>181.730974719438</v>
      </c>
      <c r="J828" s="80">
        <v>2018</v>
      </c>
      <c r="K828" t="s">
        <v>30</v>
      </c>
      <c r="L828">
        <v>100</v>
      </c>
      <c r="M828">
        <v>11.428783320000001</v>
      </c>
      <c r="N828">
        <v>5</v>
      </c>
      <c r="O828" t="s">
        <v>12</v>
      </c>
      <c r="P828">
        <v>89</v>
      </c>
      <c r="Q828" t="s">
        <v>13</v>
      </c>
      <c r="R828" t="s">
        <v>14</v>
      </c>
      <c r="S828" t="s">
        <v>14</v>
      </c>
      <c r="T828" s="79">
        <v>0</v>
      </c>
      <c r="U828" s="79">
        <v>5</v>
      </c>
      <c r="V828" s="79">
        <v>2.5</v>
      </c>
      <c r="W828" s="79">
        <v>5</v>
      </c>
      <c r="X828">
        <v>1.3241679239999999</v>
      </c>
      <c r="Y828" t="s">
        <v>1103</v>
      </c>
      <c r="Z828" t="s">
        <v>622</v>
      </c>
      <c r="AA828">
        <v>5</v>
      </c>
      <c r="AB828">
        <v>1348</v>
      </c>
      <c r="AC828">
        <v>20</v>
      </c>
      <c r="AE828" t="s">
        <v>521</v>
      </c>
      <c r="AF828">
        <v>20.359955494587258</v>
      </c>
      <c r="AG828">
        <v>0.13466</v>
      </c>
      <c r="AH828">
        <v>2.7416716069011202</v>
      </c>
      <c r="AI828">
        <v>17.618283887686136</v>
      </c>
      <c r="AJ828">
        <v>0.13466</v>
      </c>
      <c r="AK828">
        <v>2.7416716069011202</v>
      </c>
      <c r="AL828">
        <v>17.618283887686136</v>
      </c>
      <c r="AM828">
        <v>35.206708685246205</v>
      </c>
      <c r="AN828">
        <v>226.2421899130473</v>
      </c>
      <c r="AO828">
        <v>4.6619594350615232E-2</v>
      </c>
      <c r="AP828">
        <v>0.29958265093837355</v>
      </c>
      <c r="AQ828">
        <v>0.13336512673335713</v>
      </c>
    </row>
    <row r="829" spans="1:43" x14ac:dyDescent="0.35">
      <c r="A829">
        <v>828</v>
      </c>
      <c r="B829">
        <v>59</v>
      </c>
      <c r="C829" t="s">
        <v>25</v>
      </c>
      <c r="D829" s="13">
        <v>34.794415999999998</v>
      </c>
      <c r="E829" s="6">
        <v>10.862380999999999</v>
      </c>
      <c r="F829">
        <v>7.0000000000000007E-2</v>
      </c>
      <c r="G829" t="s">
        <v>47</v>
      </c>
      <c r="H829">
        <v>2</v>
      </c>
      <c r="I829">
        <v>180.70786994192599</v>
      </c>
      <c r="J829" s="80">
        <v>2018</v>
      </c>
      <c r="K829" t="s">
        <v>30</v>
      </c>
      <c r="L829">
        <v>100</v>
      </c>
      <c r="M829">
        <v>11.428783320000001</v>
      </c>
      <c r="N829">
        <v>5</v>
      </c>
      <c r="O829" t="s">
        <v>12</v>
      </c>
      <c r="P829">
        <v>89</v>
      </c>
      <c r="Q829" t="s">
        <v>13</v>
      </c>
      <c r="R829" t="s">
        <v>14</v>
      </c>
      <c r="S829" t="s">
        <v>14</v>
      </c>
      <c r="T829" s="79">
        <v>0</v>
      </c>
      <c r="U829" s="79">
        <v>5</v>
      </c>
      <c r="V829" s="79">
        <v>2.5</v>
      </c>
      <c r="W829" s="79">
        <v>5</v>
      </c>
      <c r="X829">
        <v>1.3241679239999999</v>
      </c>
      <c r="Y829" t="s">
        <v>1103</v>
      </c>
      <c r="Z829" t="s">
        <v>622</v>
      </c>
      <c r="AA829">
        <v>5</v>
      </c>
      <c r="AB829">
        <v>2932</v>
      </c>
      <c r="AC829">
        <v>63</v>
      </c>
      <c r="AE829" t="s">
        <v>521</v>
      </c>
      <c r="AF829">
        <v>44.284413583182371</v>
      </c>
      <c r="AG829">
        <v>0.13466</v>
      </c>
      <c r="AH829">
        <v>5.9633391331113383</v>
      </c>
      <c r="AI829">
        <v>38.321074450071031</v>
      </c>
      <c r="AJ829">
        <v>0.13466</v>
      </c>
      <c r="AK829">
        <v>5.9633391331113383</v>
      </c>
      <c r="AL829">
        <v>38.321074450071031</v>
      </c>
      <c r="AM829">
        <v>76.577203164051824</v>
      </c>
      <c r="AN829">
        <v>492.0935466061236</v>
      </c>
      <c r="AO829">
        <v>0.10140107613946873</v>
      </c>
      <c r="AP829">
        <v>0.65161449002322791</v>
      </c>
      <c r="AQ829">
        <v>0.13315150818983643</v>
      </c>
    </row>
    <row r="830" spans="1:43" x14ac:dyDescent="0.35">
      <c r="A830">
        <v>829</v>
      </c>
      <c r="B830">
        <v>59</v>
      </c>
      <c r="C830" t="s">
        <v>25</v>
      </c>
      <c r="D830" s="13">
        <v>34.795158999999998</v>
      </c>
      <c r="E830" s="6">
        <v>10.865054000000001</v>
      </c>
      <c r="F830">
        <v>0.06</v>
      </c>
      <c r="G830" t="s">
        <v>47</v>
      </c>
      <c r="H830" s="23">
        <v>2</v>
      </c>
      <c r="I830">
        <v>181.170323663837</v>
      </c>
      <c r="J830" s="80">
        <v>2018</v>
      </c>
      <c r="K830" t="s">
        <v>30</v>
      </c>
      <c r="L830">
        <v>100</v>
      </c>
      <c r="M830">
        <v>11.428783320000001</v>
      </c>
      <c r="N830">
        <v>5</v>
      </c>
      <c r="O830" t="s">
        <v>12</v>
      </c>
      <c r="P830">
        <v>89</v>
      </c>
      <c r="Q830" t="s">
        <v>13</v>
      </c>
      <c r="R830" t="s">
        <v>14</v>
      </c>
      <c r="S830" t="s">
        <v>14</v>
      </c>
      <c r="T830" s="79">
        <v>0</v>
      </c>
      <c r="U830" s="79">
        <v>5</v>
      </c>
      <c r="V830" s="79">
        <v>2.5</v>
      </c>
      <c r="W830" s="79">
        <v>5</v>
      </c>
      <c r="X830">
        <v>1.3241679239999999</v>
      </c>
      <c r="Y830" t="s">
        <v>1103</v>
      </c>
      <c r="Z830" t="s">
        <v>622</v>
      </c>
      <c r="AA830">
        <v>5</v>
      </c>
      <c r="AB830">
        <v>2584.5680000000002</v>
      </c>
      <c r="AC830">
        <v>129.792</v>
      </c>
      <c r="AE830" t="s">
        <v>521</v>
      </c>
      <c r="AF830">
        <v>39.036861611820775</v>
      </c>
      <c r="AG830">
        <v>0.13466</v>
      </c>
      <c r="AH830">
        <v>5.2567037846477858</v>
      </c>
      <c r="AI830">
        <v>33.780157827172992</v>
      </c>
      <c r="AJ830">
        <v>0.13466</v>
      </c>
      <c r="AK830">
        <v>5.2567037846477858</v>
      </c>
      <c r="AL830">
        <v>33.780157827172992</v>
      </c>
      <c r="AM830">
        <v>67.503065766475828</v>
      </c>
      <c r="AN830">
        <v>433.78213968782273</v>
      </c>
      <c r="AO830">
        <v>8.9385394459629758E-2</v>
      </c>
      <c r="AP830">
        <v>0.57440039537870224</v>
      </c>
      <c r="AQ830">
        <v>0.13315150818983643</v>
      </c>
    </row>
    <row r="831" spans="1:43" x14ac:dyDescent="0.35">
      <c r="A831">
        <v>830</v>
      </c>
      <c r="B831">
        <v>59</v>
      </c>
      <c r="C831" t="s">
        <v>25</v>
      </c>
      <c r="D831" s="13">
        <v>34.795986999999997</v>
      </c>
      <c r="E831" s="6">
        <v>10.866018</v>
      </c>
      <c r="F831">
        <v>0.02</v>
      </c>
      <c r="G831" t="s">
        <v>47</v>
      </c>
      <c r="H831" s="23">
        <v>0</v>
      </c>
      <c r="I831">
        <v>181.37072805936199</v>
      </c>
      <c r="J831" s="80">
        <v>2018</v>
      </c>
      <c r="K831" t="s">
        <v>30</v>
      </c>
      <c r="L831">
        <v>100</v>
      </c>
      <c r="M831">
        <v>11.428783320000001</v>
      </c>
      <c r="N831">
        <v>5</v>
      </c>
      <c r="O831" t="s">
        <v>12</v>
      </c>
      <c r="P831">
        <v>89</v>
      </c>
      <c r="Q831" t="s">
        <v>13</v>
      </c>
      <c r="R831" t="s">
        <v>14</v>
      </c>
      <c r="S831" t="s">
        <v>14</v>
      </c>
      <c r="T831" s="79">
        <v>0</v>
      </c>
      <c r="U831" s="79">
        <v>5</v>
      </c>
      <c r="V831" s="79">
        <v>2.5</v>
      </c>
      <c r="W831" s="79">
        <v>5</v>
      </c>
      <c r="X831">
        <v>1.3241679239999999</v>
      </c>
      <c r="Y831" t="s">
        <v>1103</v>
      </c>
      <c r="Z831" t="s">
        <v>622</v>
      </c>
      <c r="AA831">
        <v>5</v>
      </c>
      <c r="AB831">
        <v>2346.2660000000001</v>
      </c>
      <c r="AC831">
        <v>126.538</v>
      </c>
      <c r="AE831" t="s">
        <v>521</v>
      </c>
      <c r="AF831">
        <v>35.437590013696784</v>
      </c>
      <c r="AG831">
        <v>0.13466</v>
      </c>
      <c r="AH831">
        <v>4.7720258712444092</v>
      </c>
      <c r="AI831">
        <v>30.665564142452375</v>
      </c>
      <c r="AJ831">
        <v>0.13466</v>
      </c>
      <c r="AK831">
        <v>4.7720258712444092</v>
      </c>
      <c r="AL831">
        <v>30.665564142452375</v>
      </c>
      <c r="AM831">
        <v>61.279156943692783</v>
      </c>
      <c r="AN831">
        <v>393.7866156962358</v>
      </c>
      <c r="AO831">
        <v>8.1143894034599859E-2</v>
      </c>
      <c r="AP831">
        <v>0.5214396054054703</v>
      </c>
      <c r="AQ831">
        <v>0.13341858489683281</v>
      </c>
    </row>
    <row r="832" spans="1:43" x14ac:dyDescent="0.35">
      <c r="A832">
        <v>831</v>
      </c>
      <c r="B832">
        <v>59</v>
      </c>
      <c r="C832" t="s">
        <v>25</v>
      </c>
      <c r="D832" s="13">
        <v>34.796678999999997</v>
      </c>
      <c r="E832" s="6">
        <v>10.866367</v>
      </c>
      <c r="F832">
        <v>0</v>
      </c>
      <c r="G832" t="s">
        <v>47</v>
      </c>
      <c r="H832" s="23">
        <v>0</v>
      </c>
      <c r="I832">
        <v>181.577270525003</v>
      </c>
      <c r="J832" s="80">
        <v>2018</v>
      </c>
      <c r="K832" t="s">
        <v>30</v>
      </c>
      <c r="L832">
        <v>100</v>
      </c>
      <c r="M832">
        <v>11.428783320000001</v>
      </c>
      <c r="N832">
        <v>5</v>
      </c>
      <c r="O832" t="s">
        <v>12</v>
      </c>
      <c r="P832">
        <v>89</v>
      </c>
      <c r="Q832" t="s">
        <v>13</v>
      </c>
      <c r="R832" t="s">
        <v>14</v>
      </c>
      <c r="S832" t="s">
        <v>14</v>
      </c>
      <c r="T832" s="79">
        <v>0</v>
      </c>
      <c r="U832" s="79">
        <v>5</v>
      </c>
      <c r="V832" s="79">
        <v>2.5</v>
      </c>
      <c r="W832" s="79">
        <v>5</v>
      </c>
      <c r="X832">
        <v>1.3241679239999999</v>
      </c>
      <c r="Y832" t="s">
        <v>1103</v>
      </c>
      <c r="Z832" t="s">
        <v>622</v>
      </c>
      <c r="AA832">
        <v>5</v>
      </c>
      <c r="AB832">
        <v>2039.463</v>
      </c>
      <c r="AC832">
        <v>123.313</v>
      </c>
      <c r="AE832" t="s">
        <v>521</v>
      </c>
      <c r="AF832">
        <v>30.803691330012914</v>
      </c>
      <c r="AG832">
        <v>0.13466</v>
      </c>
      <c r="AH832">
        <v>4.1480250744995386</v>
      </c>
      <c r="AI832">
        <v>26.655666255513374</v>
      </c>
      <c r="AJ832">
        <v>0.13466</v>
      </c>
      <c r="AK832">
        <v>4.1480250744995386</v>
      </c>
      <c r="AL832">
        <v>26.655666255513374</v>
      </c>
      <c r="AM832">
        <v>53.26615705885628</v>
      </c>
      <c r="AN832">
        <v>342.29419537584056</v>
      </c>
      <c r="AO832">
        <v>7.0533336612083664E-2</v>
      </c>
      <c r="AP832">
        <v>0.45325499408807718</v>
      </c>
      <c r="AQ832">
        <v>0.13341858489683281</v>
      </c>
    </row>
    <row r="833" spans="1:43" x14ac:dyDescent="0.35">
      <c r="A833">
        <v>832</v>
      </c>
      <c r="B833">
        <v>60</v>
      </c>
      <c r="C833" t="s">
        <v>20</v>
      </c>
      <c r="D833" s="13">
        <v>39.444147000000001</v>
      </c>
      <c r="E833" s="6">
        <v>2.5184890000000002</v>
      </c>
      <c r="F833">
        <v>1.73</v>
      </c>
      <c r="G833" t="s">
        <v>614</v>
      </c>
      <c r="H833">
        <v>57</v>
      </c>
      <c r="I833">
        <v>271.48651616452997</v>
      </c>
      <c r="J833" s="80">
        <v>2014</v>
      </c>
      <c r="K833" t="s">
        <v>30</v>
      </c>
      <c r="L833">
        <v>38</v>
      </c>
      <c r="M833">
        <v>4.1059253030000002</v>
      </c>
      <c r="N833">
        <v>4.9329999999999998</v>
      </c>
      <c r="O833" t="s">
        <v>12</v>
      </c>
      <c r="P833">
        <v>89</v>
      </c>
      <c r="Q833" t="s">
        <v>13</v>
      </c>
      <c r="R833" t="s">
        <v>14</v>
      </c>
      <c r="S833" t="s">
        <v>14</v>
      </c>
      <c r="T833" s="79">
        <v>0</v>
      </c>
      <c r="U833" s="79">
        <v>1.5</v>
      </c>
      <c r="V833" s="79">
        <v>0.75</v>
      </c>
      <c r="W833" s="79">
        <v>1.5</v>
      </c>
      <c r="X833">
        <v>0.91019609899999998</v>
      </c>
      <c r="Y833" t="s">
        <v>1103</v>
      </c>
      <c r="Z833" t="s">
        <v>622</v>
      </c>
      <c r="AA833">
        <v>3</v>
      </c>
      <c r="AB833">
        <v>45.9</v>
      </c>
      <c r="AC833">
        <v>23.9</v>
      </c>
      <c r="AD833" t="s">
        <v>519</v>
      </c>
      <c r="AE833" t="s">
        <v>532</v>
      </c>
      <c r="AF833">
        <v>45.9</v>
      </c>
      <c r="AG833">
        <v>0.77777777800000003</v>
      </c>
      <c r="AH833">
        <v>35.7000000102</v>
      </c>
      <c r="AI833">
        <v>10.199999989799998</v>
      </c>
      <c r="AJ833">
        <v>0.77777777800000003</v>
      </c>
      <c r="AK833">
        <v>35.7000000102</v>
      </c>
      <c r="AL833">
        <v>10.199999989799998</v>
      </c>
      <c r="AM833">
        <v>164.69835208874207</v>
      </c>
      <c r="AN833">
        <v>47.056671964853443</v>
      </c>
      <c r="AO833">
        <v>0.14990779758290151</v>
      </c>
      <c r="AP833">
        <v>4.2830799254332266E-2</v>
      </c>
      <c r="AQ833">
        <v>0.12601275018579738</v>
      </c>
    </row>
    <row r="834" spans="1:43" x14ac:dyDescent="0.35">
      <c r="A834">
        <v>833</v>
      </c>
      <c r="B834">
        <v>60</v>
      </c>
      <c r="C834" t="s">
        <v>20</v>
      </c>
      <c r="D834" s="13">
        <v>41.259957999999997</v>
      </c>
      <c r="E834" s="6">
        <v>2.167411</v>
      </c>
      <c r="F834">
        <v>6.85</v>
      </c>
      <c r="G834" t="s">
        <v>614</v>
      </c>
      <c r="H834">
        <v>65</v>
      </c>
      <c r="I834">
        <v>590.951654621123</v>
      </c>
      <c r="J834" s="80">
        <v>2014</v>
      </c>
      <c r="K834" t="s">
        <v>30</v>
      </c>
      <c r="L834">
        <v>38</v>
      </c>
      <c r="M834">
        <v>4.1059253030000002</v>
      </c>
      <c r="N834">
        <v>4.9329999999999998</v>
      </c>
      <c r="O834" t="s">
        <v>12</v>
      </c>
      <c r="P834">
        <v>89</v>
      </c>
      <c r="Q834" t="s">
        <v>13</v>
      </c>
      <c r="R834" t="s">
        <v>14</v>
      </c>
      <c r="S834" t="s">
        <v>14</v>
      </c>
      <c r="T834" s="79">
        <v>0</v>
      </c>
      <c r="U834" s="79">
        <v>1.5</v>
      </c>
      <c r="V834" s="79">
        <v>0.75</v>
      </c>
      <c r="W834" s="79">
        <v>1.5</v>
      </c>
      <c r="X834">
        <v>0.91019609899999998</v>
      </c>
      <c r="Y834" t="s">
        <v>1103</v>
      </c>
      <c r="Z834" t="s">
        <v>622</v>
      </c>
      <c r="AA834">
        <v>3</v>
      </c>
      <c r="AB834">
        <v>74.5</v>
      </c>
      <c r="AC834">
        <v>29.1</v>
      </c>
      <c r="AD834" t="s">
        <v>519</v>
      </c>
      <c r="AE834" t="s">
        <v>532</v>
      </c>
      <c r="AF834">
        <v>74.5</v>
      </c>
      <c r="AG834">
        <v>0.75033557100000003</v>
      </c>
      <c r="AH834">
        <v>55.9000000395</v>
      </c>
      <c r="AI834">
        <v>18.5999999605</v>
      </c>
      <c r="AJ834">
        <v>0.75033557100000003</v>
      </c>
      <c r="AK834">
        <v>55.9000000395</v>
      </c>
      <c r="AL834">
        <v>18.5999999605</v>
      </c>
      <c r="AM834">
        <v>257.8890164043641</v>
      </c>
      <c r="AN834">
        <v>85.809225251253878</v>
      </c>
      <c r="AO834">
        <v>0.23472957670619923</v>
      </c>
      <c r="AP834">
        <v>7.8103222081903581E-2</v>
      </c>
      <c r="AQ834">
        <v>0.1250067689176515</v>
      </c>
    </row>
    <row r="835" spans="1:43" x14ac:dyDescent="0.35">
      <c r="A835">
        <v>834</v>
      </c>
      <c r="B835">
        <v>60</v>
      </c>
      <c r="C835" t="s">
        <v>20</v>
      </c>
      <c r="D835" s="13">
        <v>36.164841000000003</v>
      </c>
      <c r="E835" s="6">
        <v>-5.4124660000000002</v>
      </c>
      <c r="F835">
        <v>1.18</v>
      </c>
      <c r="G835" t="s">
        <v>614</v>
      </c>
      <c r="H835">
        <v>154</v>
      </c>
      <c r="I835">
        <v>261.07713620490102</v>
      </c>
      <c r="J835" s="80">
        <v>2015</v>
      </c>
      <c r="K835" t="s">
        <v>30</v>
      </c>
      <c r="L835">
        <v>38</v>
      </c>
      <c r="M835">
        <v>4.1059253030000002</v>
      </c>
      <c r="N835">
        <v>4.9329999999999998</v>
      </c>
      <c r="O835" t="s">
        <v>12</v>
      </c>
      <c r="P835">
        <v>89</v>
      </c>
      <c r="Q835" t="s">
        <v>13</v>
      </c>
      <c r="R835" t="s">
        <v>14</v>
      </c>
      <c r="S835" t="s">
        <v>14</v>
      </c>
      <c r="T835" s="79">
        <v>0</v>
      </c>
      <c r="U835" s="79">
        <v>1.5</v>
      </c>
      <c r="V835" s="79">
        <v>0.75</v>
      </c>
      <c r="W835" s="79">
        <v>1.5</v>
      </c>
      <c r="X835">
        <v>1.3400348390000001</v>
      </c>
      <c r="Y835" t="s">
        <v>1103</v>
      </c>
      <c r="Z835" t="s">
        <v>622</v>
      </c>
      <c r="AA835">
        <v>3</v>
      </c>
      <c r="AB835">
        <v>111.3</v>
      </c>
      <c r="AC835">
        <v>15.9</v>
      </c>
      <c r="AD835" t="s">
        <v>519</v>
      </c>
      <c r="AE835" t="s">
        <v>532</v>
      </c>
      <c r="AF835">
        <v>111.3</v>
      </c>
      <c r="AG835">
        <v>0.85714285700000004</v>
      </c>
      <c r="AH835">
        <v>95.399999984100006</v>
      </c>
      <c r="AI835">
        <v>15.900000015899991</v>
      </c>
      <c r="AJ835">
        <v>0.85714285700000004</v>
      </c>
      <c r="AK835">
        <v>95.399999984100006</v>
      </c>
      <c r="AL835">
        <v>15.900000015899991</v>
      </c>
      <c r="AM835">
        <v>440.11828521451218</v>
      </c>
      <c r="AN835">
        <v>73.353047621330532</v>
      </c>
      <c r="AO835">
        <v>0.58977383546838491</v>
      </c>
      <c r="AP835">
        <v>9.8295639359409007E-2</v>
      </c>
      <c r="AQ835">
        <v>0.11434254384832396</v>
      </c>
    </row>
    <row r="836" spans="1:43" x14ac:dyDescent="0.35">
      <c r="A836">
        <v>835</v>
      </c>
      <c r="B836">
        <v>60</v>
      </c>
      <c r="C836" t="s">
        <v>20</v>
      </c>
      <c r="D836" s="13">
        <v>40.342564000000003</v>
      </c>
      <c r="E836" s="6">
        <v>0.46467900000000001</v>
      </c>
      <c r="F836">
        <v>3.32</v>
      </c>
      <c r="G836" t="s">
        <v>614</v>
      </c>
      <c r="H836">
        <v>43</v>
      </c>
      <c r="I836">
        <v>80.679853286877105</v>
      </c>
      <c r="J836" s="80">
        <v>2014</v>
      </c>
      <c r="K836" t="s">
        <v>30</v>
      </c>
      <c r="L836">
        <v>38</v>
      </c>
      <c r="M836">
        <v>4.1059253030000002</v>
      </c>
      <c r="N836">
        <v>4.9329999999999998</v>
      </c>
      <c r="O836" t="s">
        <v>12</v>
      </c>
      <c r="P836">
        <v>89</v>
      </c>
      <c r="Q836" t="s">
        <v>13</v>
      </c>
      <c r="R836" t="s">
        <v>14</v>
      </c>
      <c r="S836" t="s">
        <v>14</v>
      </c>
      <c r="T836" s="79">
        <v>0</v>
      </c>
      <c r="U836" s="79">
        <v>1.5</v>
      </c>
      <c r="V836" s="79">
        <v>0.75</v>
      </c>
      <c r="W836" s="79">
        <v>1.5</v>
      </c>
      <c r="X836">
        <v>1.6702460939999999</v>
      </c>
      <c r="Y836" t="s">
        <v>1103</v>
      </c>
      <c r="Z836" t="s">
        <v>622</v>
      </c>
      <c r="AA836">
        <v>3</v>
      </c>
      <c r="AB836">
        <v>94.8</v>
      </c>
      <c r="AC836">
        <v>80.2</v>
      </c>
      <c r="AD836" t="s">
        <v>519</v>
      </c>
      <c r="AE836" t="s">
        <v>532</v>
      </c>
      <c r="AF836">
        <v>94.8</v>
      </c>
      <c r="AG836">
        <v>0.93776371300000005</v>
      </c>
      <c r="AH836">
        <v>88.899999992399998</v>
      </c>
      <c r="AI836">
        <v>5.9000000075999992</v>
      </c>
      <c r="AJ836">
        <v>0.93776371300000005</v>
      </c>
      <c r="AK836">
        <v>88.899999992399998</v>
      </c>
      <c r="AL836">
        <v>5.9000000075999992</v>
      </c>
      <c r="AM836">
        <v>410.1311903432528</v>
      </c>
      <c r="AN836">
        <v>27.219055414500033</v>
      </c>
      <c r="AO836">
        <v>0.68502001869838847</v>
      </c>
      <c r="AP836">
        <v>4.5462520988438233E-2</v>
      </c>
      <c r="AQ836">
        <v>0.12779273648875281</v>
      </c>
    </row>
    <row r="837" spans="1:43" x14ac:dyDescent="0.35">
      <c r="A837">
        <v>836</v>
      </c>
      <c r="B837">
        <v>60</v>
      </c>
      <c r="C837" t="s">
        <v>20</v>
      </c>
      <c r="D837" s="13">
        <v>36.707357999999999</v>
      </c>
      <c r="E837" s="6">
        <v>-3.352617</v>
      </c>
      <c r="F837">
        <v>1.1599999999999999</v>
      </c>
      <c r="G837" t="s">
        <v>614</v>
      </c>
      <c r="H837">
        <v>68</v>
      </c>
      <c r="I837">
        <v>117.606073197423</v>
      </c>
      <c r="J837" s="80">
        <v>2015</v>
      </c>
      <c r="K837" t="s">
        <v>30</v>
      </c>
      <c r="L837">
        <v>38</v>
      </c>
      <c r="M837">
        <v>4.1059253030000002</v>
      </c>
      <c r="N837">
        <v>4.9329999999999998</v>
      </c>
      <c r="O837" t="s">
        <v>12</v>
      </c>
      <c r="P837">
        <v>89</v>
      </c>
      <c r="Q837" t="s">
        <v>13</v>
      </c>
      <c r="R837" t="s">
        <v>14</v>
      </c>
      <c r="S837" t="s">
        <v>14</v>
      </c>
      <c r="T837" s="79">
        <v>0</v>
      </c>
      <c r="U837" s="79">
        <v>1.5</v>
      </c>
      <c r="V837" s="79">
        <v>0.75</v>
      </c>
      <c r="W837" s="79">
        <v>1.5</v>
      </c>
      <c r="X837">
        <v>1.3089407900000001</v>
      </c>
      <c r="Y837" t="s">
        <v>1103</v>
      </c>
      <c r="Z837" t="s">
        <v>622</v>
      </c>
      <c r="AA837">
        <v>3</v>
      </c>
      <c r="AB837">
        <v>81.400000000000006</v>
      </c>
      <c r="AC837">
        <v>41.3</v>
      </c>
      <c r="AD837" t="s">
        <v>519</v>
      </c>
      <c r="AE837" t="s">
        <v>532</v>
      </c>
      <c r="AF837">
        <v>81.400000000000006</v>
      </c>
      <c r="AG837">
        <v>0.733415233</v>
      </c>
      <c r="AH837">
        <v>59.699999966200004</v>
      </c>
      <c r="AI837">
        <v>21.700000033800002</v>
      </c>
      <c r="AJ837">
        <v>0.733415233</v>
      </c>
      <c r="AK837">
        <v>59.699999966200004</v>
      </c>
      <c r="AL837">
        <v>21.700000033800002</v>
      </c>
      <c r="AM837">
        <v>275.4199330902469</v>
      </c>
      <c r="AN837">
        <v>100.11076316166326</v>
      </c>
      <c r="AO837">
        <v>0.36050838480089498</v>
      </c>
      <c r="AP837">
        <v>0.13103906142033042</v>
      </c>
      <c r="AQ837">
        <v>0.12463159986839294</v>
      </c>
    </row>
    <row r="838" spans="1:43" x14ac:dyDescent="0.35">
      <c r="A838">
        <v>837</v>
      </c>
      <c r="B838">
        <v>60</v>
      </c>
      <c r="C838" t="s">
        <v>20</v>
      </c>
      <c r="D838" s="13">
        <v>36.634028999999998</v>
      </c>
      <c r="E838" s="6">
        <v>-4.4473459999999996</v>
      </c>
      <c r="F838">
        <v>4.3</v>
      </c>
      <c r="G838" t="s">
        <v>614</v>
      </c>
      <c r="H838">
        <v>81</v>
      </c>
      <c r="I838">
        <v>168.18506630580899</v>
      </c>
      <c r="J838" s="80">
        <v>2015</v>
      </c>
      <c r="K838" t="s">
        <v>30</v>
      </c>
      <c r="L838">
        <v>38</v>
      </c>
      <c r="M838">
        <v>4.1059253030000002</v>
      </c>
      <c r="N838">
        <v>4.9329999999999998</v>
      </c>
      <c r="O838" t="s">
        <v>12</v>
      </c>
      <c r="P838">
        <v>89</v>
      </c>
      <c r="Q838" t="s">
        <v>13</v>
      </c>
      <c r="R838" t="s">
        <v>14</v>
      </c>
      <c r="S838" t="s">
        <v>14</v>
      </c>
      <c r="T838" s="79">
        <v>0</v>
      </c>
      <c r="U838" s="79">
        <v>1.5</v>
      </c>
      <c r="V838" s="79">
        <v>0.75</v>
      </c>
      <c r="W838" s="79">
        <v>1.5</v>
      </c>
      <c r="X838">
        <v>1.173715329</v>
      </c>
      <c r="Y838" t="s">
        <v>1103</v>
      </c>
      <c r="Z838" t="s">
        <v>622</v>
      </c>
      <c r="AA838">
        <v>3</v>
      </c>
      <c r="AB838">
        <v>280.3</v>
      </c>
      <c r="AC838">
        <v>164.9</v>
      </c>
      <c r="AD838" t="s">
        <v>519</v>
      </c>
      <c r="AE838" t="s">
        <v>532</v>
      </c>
      <c r="AF838">
        <v>280.3</v>
      </c>
      <c r="AG838">
        <v>0.91865858</v>
      </c>
      <c r="AH838">
        <v>257.49999997399999</v>
      </c>
      <c r="AI838">
        <v>22.800000026000021</v>
      </c>
      <c r="AJ838">
        <v>0.91865858</v>
      </c>
      <c r="AK838">
        <v>257.49999997399999</v>
      </c>
      <c r="AL838">
        <v>22.800000026000021</v>
      </c>
      <c r="AM838">
        <v>1187.9502982199394</v>
      </c>
      <c r="AN838">
        <v>105.18550226421814</v>
      </c>
      <c r="AO838">
        <v>1.3943154751108644</v>
      </c>
      <c r="AP838">
        <v>0.12345783639607705</v>
      </c>
      <c r="AQ838">
        <v>0.12301883502906454</v>
      </c>
    </row>
    <row r="839" spans="1:43" x14ac:dyDescent="0.35">
      <c r="A839">
        <v>838</v>
      </c>
      <c r="B839">
        <v>60</v>
      </c>
      <c r="C839" t="s">
        <v>20</v>
      </c>
      <c r="D839" s="13">
        <v>41.235928999999999</v>
      </c>
      <c r="E839" s="6">
        <v>2.091145</v>
      </c>
      <c r="F839">
        <v>4.28</v>
      </c>
      <c r="G839" t="s">
        <v>614</v>
      </c>
      <c r="H839">
        <v>83</v>
      </c>
      <c r="I839">
        <v>587.10835371152098</v>
      </c>
      <c r="J839" s="80">
        <v>2014</v>
      </c>
      <c r="K839" t="s">
        <v>30</v>
      </c>
      <c r="L839">
        <v>38</v>
      </c>
      <c r="M839">
        <v>4.1059253030000002</v>
      </c>
      <c r="N839">
        <v>4.9329999999999998</v>
      </c>
      <c r="O839" t="s">
        <v>12</v>
      </c>
      <c r="P839">
        <v>89</v>
      </c>
      <c r="Q839" t="s">
        <v>13</v>
      </c>
      <c r="R839" t="s">
        <v>14</v>
      </c>
      <c r="S839" t="s">
        <v>14</v>
      </c>
      <c r="T839" s="79">
        <v>0</v>
      </c>
      <c r="U839" s="79">
        <v>1.5</v>
      </c>
      <c r="V839" s="79">
        <v>0.75</v>
      </c>
      <c r="W839" s="79">
        <v>1.5</v>
      </c>
      <c r="X839">
        <v>0.91019609899999998</v>
      </c>
      <c r="Y839" t="s">
        <v>1103</v>
      </c>
      <c r="Z839" t="s">
        <v>622</v>
      </c>
      <c r="AA839">
        <v>3</v>
      </c>
      <c r="AB839">
        <v>132.69999999999999</v>
      </c>
      <c r="AC839">
        <v>67.8</v>
      </c>
      <c r="AD839" t="s">
        <v>519</v>
      </c>
      <c r="AE839" t="s">
        <v>532</v>
      </c>
      <c r="AF839">
        <v>132.69999999999999</v>
      </c>
      <c r="AG839">
        <v>0.359457423</v>
      </c>
      <c r="AH839">
        <v>47.700000032099993</v>
      </c>
      <c r="AI839">
        <v>84.999999967899996</v>
      </c>
      <c r="AJ839">
        <v>0.359457423</v>
      </c>
      <c r="AK839">
        <v>47.700000032099993</v>
      </c>
      <c r="AL839">
        <v>84.999999967899996</v>
      </c>
      <c r="AM839">
        <v>220.05914279202267</v>
      </c>
      <c r="AN839">
        <v>392.13893328449416</v>
      </c>
      <c r="AO839">
        <v>0.20029697331858301</v>
      </c>
      <c r="AP839">
        <v>0.35692332734156784</v>
      </c>
      <c r="AQ839">
        <v>0.12277257649331776</v>
      </c>
    </row>
    <row r="840" spans="1:43" x14ac:dyDescent="0.35">
      <c r="A840">
        <v>839</v>
      </c>
      <c r="B840">
        <v>60</v>
      </c>
      <c r="C840" t="s">
        <v>20</v>
      </c>
      <c r="D840" s="13">
        <v>38.465266</v>
      </c>
      <c r="E840" s="6">
        <v>-0.122977</v>
      </c>
      <c r="F840">
        <v>10.6</v>
      </c>
      <c r="G840" t="s">
        <v>614</v>
      </c>
      <c r="H840">
        <v>86</v>
      </c>
      <c r="I840">
        <v>344.35429515951103</v>
      </c>
      <c r="J840" s="80">
        <v>2014</v>
      </c>
      <c r="K840" t="s">
        <v>30</v>
      </c>
      <c r="L840">
        <v>38</v>
      </c>
      <c r="M840">
        <v>4.1059253030000002</v>
      </c>
      <c r="N840">
        <v>4.9329999999999998</v>
      </c>
      <c r="O840" t="s">
        <v>12</v>
      </c>
      <c r="P840">
        <v>89</v>
      </c>
      <c r="Q840" t="s">
        <v>13</v>
      </c>
      <c r="R840" t="s">
        <v>14</v>
      </c>
      <c r="S840" t="s">
        <v>14</v>
      </c>
      <c r="T840" s="79">
        <v>0</v>
      </c>
      <c r="U840" s="79">
        <v>1.5</v>
      </c>
      <c r="V840" s="79">
        <v>0.75</v>
      </c>
      <c r="W840" s="79">
        <v>1.5</v>
      </c>
      <c r="X840">
        <v>1.0288151290000001</v>
      </c>
      <c r="Y840" t="s">
        <v>1103</v>
      </c>
      <c r="Z840" t="s">
        <v>622</v>
      </c>
      <c r="AA840">
        <v>3</v>
      </c>
      <c r="AB840">
        <v>138.9</v>
      </c>
      <c r="AC840">
        <v>54.7</v>
      </c>
      <c r="AD840" t="s">
        <v>519</v>
      </c>
      <c r="AE840" t="s">
        <v>532</v>
      </c>
      <c r="AF840">
        <v>138.9</v>
      </c>
      <c r="AG840">
        <v>1</v>
      </c>
      <c r="AH840">
        <v>138.9</v>
      </c>
      <c r="AI840">
        <v>0</v>
      </c>
      <c r="AJ840">
        <v>1</v>
      </c>
      <c r="AK840">
        <v>138.9</v>
      </c>
      <c r="AL840">
        <v>0</v>
      </c>
      <c r="AM840">
        <v>640.80115122101131</v>
      </c>
      <c r="AN840">
        <v>0</v>
      </c>
      <c r="AO840">
        <v>0.65926591905679333</v>
      </c>
      <c r="AP840">
        <v>0</v>
      </c>
      <c r="AQ840">
        <v>0.12240411267974328</v>
      </c>
    </row>
    <row r="841" spans="1:43" x14ac:dyDescent="0.35">
      <c r="A841">
        <v>840</v>
      </c>
      <c r="B841">
        <v>60</v>
      </c>
      <c r="C841" t="s">
        <v>20</v>
      </c>
      <c r="D841" s="13">
        <v>37.542194000000002</v>
      </c>
      <c r="E841" s="6">
        <v>-1.0154939999999999</v>
      </c>
      <c r="F841">
        <v>4.79</v>
      </c>
      <c r="G841" t="s">
        <v>614</v>
      </c>
      <c r="H841">
        <v>138</v>
      </c>
      <c r="I841">
        <v>235.58008335186099</v>
      </c>
      <c r="J841" s="80">
        <v>2015</v>
      </c>
      <c r="K841" t="s">
        <v>30</v>
      </c>
      <c r="L841">
        <v>38</v>
      </c>
      <c r="M841">
        <v>4.1059253030000002</v>
      </c>
      <c r="N841">
        <v>4.9329999999999998</v>
      </c>
      <c r="O841" t="s">
        <v>12</v>
      </c>
      <c r="P841">
        <v>89</v>
      </c>
      <c r="Q841" t="s">
        <v>13</v>
      </c>
      <c r="R841" t="s">
        <v>14</v>
      </c>
      <c r="S841" t="s">
        <v>14</v>
      </c>
      <c r="T841" s="79">
        <v>0</v>
      </c>
      <c r="U841" s="79">
        <v>1.5</v>
      </c>
      <c r="V841" s="79">
        <v>0.75</v>
      </c>
      <c r="W841" s="79">
        <v>1.5</v>
      </c>
      <c r="X841">
        <v>1.3241679239999999</v>
      </c>
      <c r="Y841" t="s">
        <v>1103</v>
      </c>
      <c r="Z841" t="s">
        <v>622</v>
      </c>
      <c r="AA841">
        <v>3</v>
      </c>
      <c r="AB841">
        <v>133.4</v>
      </c>
      <c r="AC841">
        <v>104.1</v>
      </c>
      <c r="AD841" t="s">
        <v>519</v>
      </c>
      <c r="AE841" t="s">
        <v>532</v>
      </c>
      <c r="AF841">
        <v>133.4</v>
      </c>
      <c r="AG841">
        <v>0.874812594</v>
      </c>
      <c r="AH841">
        <v>116.7000000396</v>
      </c>
      <c r="AI841">
        <v>16.699999960400007</v>
      </c>
      <c r="AJ841">
        <v>0.874812594</v>
      </c>
      <c r="AK841">
        <v>116.7000000396</v>
      </c>
      <c r="AL841">
        <v>16.699999960400007</v>
      </c>
      <c r="AM841">
        <v>538.38368878954452</v>
      </c>
      <c r="AN841">
        <v>77.043766738770088</v>
      </c>
      <c r="AO841">
        <v>0.7129104114999133</v>
      </c>
      <c r="AP841">
        <v>0.10201888465961743</v>
      </c>
      <c r="AQ841">
        <v>0.11619027243207801</v>
      </c>
    </row>
    <row r="842" spans="1:43" x14ac:dyDescent="0.35">
      <c r="A842">
        <v>841</v>
      </c>
      <c r="B842">
        <v>60</v>
      </c>
      <c r="C842" t="s">
        <v>20</v>
      </c>
      <c r="D842" s="13">
        <v>36.702235999999999</v>
      </c>
      <c r="E842" s="6">
        <v>-2.5757430000000001</v>
      </c>
      <c r="F842">
        <v>4.01</v>
      </c>
      <c r="G842" t="s">
        <v>614</v>
      </c>
      <c r="H842">
        <v>153</v>
      </c>
      <c r="I842">
        <v>75.516326772908101</v>
      </c>
      <c r="J842" s="80">
        <v>2015</v>
      </c>
      <c r="K842" t="s">
        <v>30</v>
      </c>
      <c r="L842">
        <v>38</v>
      </c>
      <c r="M842">
        <v>4.1059253030000002</v>
      </c>
      <c r="N842">
        <v>4.9329999999999998</v>
      </c>
      <c r="O842" t="s">
        <v>12</v>
      </c>
      <c r="P842">
        <v>89</v>
      </c>
      <c r="Q842" t="s">
        <v>13</v>
      </c>
      <c r="R842" t="s">
        <v>14</v>
      </c>
      <c r="S842" t="s">
        <v>14</v>
      </c>
      <c r="T842" s="79">
        <v>0</v>
      </c>
      <c r="U842" s="79">
        <v>1.5</v>
      </c>
      <c r="V842" s="79">
        <v>0.75</v>
      </c>
      <c r="W842" s="79">
        <v>1.5</v>
      </c>
      <c r="X842">
        <v>1.109218437</v>
      </c>
      <c r="Y842" t="s">
        <v>1103</v>
      </c>
      <c r="Z842" t="s">
        <v>622</v>
      </c>
      <c r="AA842">
        <v>3</v>
      </c>
      <c r="AB842">
        <v>81.8</v>
      </c>
      <c r="AC842">
        <v>20.2</v>
      </c>
      <c r="AD842" t="s">
        <v>519</v>
      </c>
      <c r="AE842" t="s">
        <v>532</v>
      </c>
      <c r="AF842">
        <v>81.8</v>
      </c>
      <c r="AG842">
        <v>0.92787286099999999</v>
      </c>
      <c r="AH842">
        <v>75.900000029799997</v>
      </c>
      <c r="AI842">
        <v>5.8999999701999997</v>
      </c>
      <c r="AJ842">
        <v>0.92787286099999999</v>
      </c>
      <c r="AK842">
        <v>75.900000029799997</v>
      </c>
      <c r="AL842">
        <v>5.8999999701999997</v>
      </c>
      <c r="AM842">
        <v>350.15700069669282</v>
      </c>
      <c r="AN842">
        <v>27.219055241958905</v>
      </c>
      <c r="AO842">
        <v>0.38840060101739349</v>
      </c>
      <c r="AP842">
        <v>3.0191877912102316E-2</v>
      </c>
      <c r="AQ842">
        <v>0.11445716114540856</v>
      </c>
    </row>
    <row r="843" spans="1:43" x14ac:dyDescent="0.35">
      <c r="A843">
        <v>842</v>
      </c>
      <c r="B843">
        <v>61</v>
      </c>
      <c r="C843" t="s">
        <v>9</v>
      </c>
      <c r="D843" s="13">
        <v>22.229279999999999</v>
      </c>
      <c r="E843" s="6">
        <v>114.072929</v>
      </c>
      <c r="F843">
        <v>0</v>
      </c>
      <c r="G843" t="s">
        <v>10</v>
      </c>
      <c r="H843">
        <v>0</v>
      </c>
      <c r="I843">
        <v>3013.0501540830901</v>
      </c>
      <c r="J843" s="80">
        <v>2014</v>
      </c>
      <c r="K843" t="s">
        <v>11</v>
      </c>
      <c r="L843">
        <v>315</v>
      </c>
      <c r="M843">
        <v>38.478006610000001</v>
      </c>
      <c r="N843">
        <v>5</v>
      </c>
      <c r="O843" t="s">
        <v>12</v>
      </c>
      <c r="P843">
        <v>89</v>
      </c>
      <c r="Q843" t="s">
        <v>31</v>
      </c>
      <c r="R843" t="s">
        <v>16</v>
      </c>
      <c r="S843" t="s">
        <v>16</v>
      </c>
      <c r="T843" s="79">
        <v>0</v>
      </c>
      <c r="U843" s="79">
        <v>4</v>
      </c>
      <c r="V843" s="79">
        <v>2</v>
      </c>
      <c r="W843" s="79">
        <v>4</v>
      </c>
      <c r="X843">
        <v>0.64629065600000002</v>
      </c>
      <c r="Y843" t="s">
        <v>735</v>
      </c>
      <c r="Z843" t="s">
        <v>620</v>
      </c>
      <c r="AA843">
        <v>4</v>
      </c>
      <c r="AB843">
        <v>15554</v>
      </c>
      <c r="AC843">
        <v>50812</v>
      </c>
      <c r="AE843" t="s">
        <v>521</v>
      </c>
      <c r="AF843">
        <v>601.66427657589406</v>
      </c>
      <c r="AG843" t="s">
        <v>671</v>
      </c>
      <c r="AH843" t="s">
        <v>1129</v>
      </c>
      <c r="AI843" t="s">
        <v>1130</v>
      </c>
      <c r="AJ843">
        <v>0.59524549999999998</v>
      </c>
      <c r="AK843">
        <v>358.13795314255634</v>
      </c>
      <c r="AL843">
        <v>243.52632343333772</v>
      </c>
      <c r="AM843">
        <v>15483.634301473208</v>
      </c>
      <c r="AN843">
        <v>10528.547733457266</v>
      </c>
      <c r="AO843">
        <v>10.006928169963221</v>
      </c>
      <c r="AP843">
        <v>6.80450202138341</v>
      </c>
      <c r="AQ843">
        <v>0.13341858489683281</v>
      </c>
    </row>
    <row r="844" spans="1:43" x14ac:dyDescent="0.35">
      <c r="A844">
        <v>843</v>
      </c>
      <c r="B844">
        <v>61</v>
      </c>
      <c r="C844" t="s">
        <v>9</v>
      </c>
      <c r="D844" s="75">
        <v>22.311941999999998</v>
      </c>
      <c r="E844" s="76">
        <v>114.106234</v>
      </c>
      <c r="F844">
        <v>0</v>
      </c>
      <c r="G844" t="s">
        <v>10</v>
      </c>
      <c r="H844">
        <v>0</v>
      </c>
      <c r="I844">
        <v>2878.3470915206599</v>
      </c>
      <c r="J844" s="80">
        <v>2014</v>
      </c>
      <c r="K844" t="s">
        <v>11</v>
      </c>
      <c r="L844">
        <v>315</v>
      </c>
      <c r="M844">
        <v>38.478006610000001</v>
      </c>
      <c r="N844">
        <v>5</v>
      </c>
      <c r="O844" t="s">
        <v>12</v>
      </c>
      <c r="P844">
        <v>89</v>
      </c>
      <c r="Q844" t="s">
        <v>31</v>
      </c>
      <c r="R844" t="s">
        <v>16</v>
      </c>
      <c r="S844" t="s">
        <v>16</v>
      </c>
      <c r="T844" s="79">
        <v>0</v>
      </c>
      <c r="U844" s="79">
        <v>4</v>
      </c>
      <c r="V844" s="79">
        <v>2</v>
      </c>
      <c r="W844" s="79">
        <v>4</v>
      </c>
      <c r="X844">
        <v>0.64629065600000002</v>
      </c>
      <c r="Y844" t="s">
        <v>735</v>
      </c>
      <c r="Z844" t="s">
        <v>620</v>
      </c>
      <c r="AA844">
        <v>4</v>
      </c>
      <c r="AB844">
        <v>5399</v>
      </c>
      <c r="AC844">
        <v>6297</v>
      </c>
      <c r="AE844" t="s">
        <v>521</v>
      </c>
      <c r="AF844">
        <v>208.84566215978217</v>
      </c>
      <c r="AG844" t="s">
        <v>671</v>
      </c>
      <c r="AH844" t="s">
        <v>1129</v>
      </c>
      <c r="AI844" t="s">
        <v>1130</v>
      </c>
      <c r="AJ844">
        <v>0.59524549999999998</v>
      </c>
      <c r="AK844">
        <v>124.31444059513061</v>
      </c>
      <c r="AL844">
        <v>84.53122156465156</v>
      </c>
      <c r="AM844">
        <v>5374.575131390885</v>
      </c>
      <c r="AN844">
        <v>3654.5987664225136</v>
      </c>
      <c r="AO844">
        <v>3.4735376873879011</v>
      </c>
      <c r="AP844">
        <v>2.3619330341679969</v>
      </c>
      <c r="AQ844">
        <v>0.13341858489683281</v>
      </c>
    </row>
    <row r="845" spans="1:43" x14ac:dyDescent="0.35">
      <c r="A845">
        <v>844</v>
      </c>
      <c r="B845">
        <v>61</v>
      </c>
      <c r="C845" t="s">
        <v>9</v>
      </c>
      <c r="D845" s="13">
        <v>22.342037000000001</v>
      </c>
      <c r="E845" s="6">
        <v>114.270679</v>
      </c>
      <c r="F845">
        <v>0</v>
      </c>
      <c r="G845" t="s">
        <v>10</v>
      </c>
      <c r="H845">
        <v>0</v>
      </c>
      <c r="I845">
        <v>2762.4785186198501</v>
      </c>
      <c r="J845" s="80">
        <v>2014</v>
      </c>
      <c r="K845" t="s">
        <v>11</v>
      </c>
      <c r="L845">
        <v>315</v>
      </c>
      <c r="M845">
        <v>38.478006610000001</v>
      </c>
      <c r="N845">
        <v>5</v>
      </c>
      <c r="O845" t="s">
        <v>12</v>
      </c>
      <c r="P845">
        <v>89</v>
      </c>
      <c r="Q845" t="s">
        <v>31</v>
      </c>
      <c r="R845" t="s">
        <v>16</v>
      </c>
      <c r="S845" t="s">
        <v>16</v>
      </c>
      <c r="T845" s="79">
        <v>0</v>
      </c>
      <c r="U845" s="79">
        <v>4</v>
      </c>
      <c r="V845" s="79">
        <v>2</v>
      </c>
      <c r="W845" s="79">
        <v>4</v>
      </c>
      <c r="X845">
        <v>0.64629065600000002</v>
      </c>
      <c r="Y845" t="s">
        <v>735</v>
      </c>
      <c r="Z845" t="s">
        <v>620</v>
      </c>
      <c r="AA845">
        <v>4</v>
      </c>
      <c r="AB845">
        <v>400</v>
      </c>
      <c r="AC845">
        <v>394</v>
      </c>
      <c r="AE845" t="s">
        <v>521</v>
      </c>
      <c r="AF845">
        <v>15.472914403391901</v>
      </c>
      <c r="AG845" t="s">
        <v>671</v>
      </c>
      <c r="AH845" t="s">
        <v>1129</v>
      </c>
      <c r="AI845" t="s">
        <v>1130</v>
      </c>
      <c r="AJ845">
        <v>0.59524549999999998</v>
      </c>
      <c r="AK845">
        <v>9.2101826705042136</v>
      </c>
      <c r="AL845">
        <v>6.262731732887687</v>
      </c>
      <c r="AM845">
        <v>398.19041536513328</v>
      </c>
      <c r="AN845">
        <v>270.76116069068451</v>
      </c>
      <c r="AO845">
        <v>0.25734674475924446</v>
      </c>
      <c r="AP845">
        <v>0.1749904081621039</v>
      </c>
      <c r="AQ845">
        <v>0.13341858489683281</v>
      </c>
    </row>
    <row r="846" spans="1:43" x14ac:dyDescent="0.35">
      <c r="A846">
        <v>845</v>
      </c>
      <c r="B846">
        <v>61</v>
      </c>
      <c r="C846" t="s">
        <v>9</v>
      </c>
      <c r="D846" s="13">
        <v>22.359642999999998</v>
      </c>
      <c r="E846" s="6">
        <v>114.012147</v>
      </c>
      <c r="F846">
        <v>0</v>
      </c>
      <c r="G846" t="s">
        <v>10</v>
      </c>
      <c r="H846">
        <v>0</v>
      </c>
      <c r="I846">
        <v>2851.4704332893102</v>
      </c>
      <c r="J846" s="80">
        <v>2014</v>
      </c>
      <c r="K846" t="s">
        <v>11</v>
      </c>
      <c r="L846">
        <v>315</v>
      </c>
      <c r="M846">
        <v>38.478006610000001</v>
      </c>
      <c r="N846">
        <v>5</v>
      </c>
      <c r="O846" t="s">
        <v>12</v>
      </c>
      <c r="P846">
        <v>89</v>
      </c>
      <c r="Q846" t="s">
        <v>31</v>
      </c>
      <c r="R846" t="s">
        <v>16</v>
      </c>
      <c r="S846" t="s">
        <v>16</v>
      </c>
      <c r="T846" s="79">
        <v>0</v>
      </c>
      <c r="U846" s="79">
        <v>4</v>
      </c>
      <c r="V846" s="79">
        <v>2</v>
      </c>
      <c r="W846" s="79">
        <v>4</v>
      </c>
      <c r="X846">
        <v>0.64629065600000002</v>
      </c>
      <c r="Y846" t="s">
        <v>735</v>
      </c>
      <c r="Z846" t="s">
        <v>620</v>
      </c>
      <c r="AA846">
        <v>4</v>
      </c>
      <c r="AB846">
        <v>2349</v>
      </c>
      <c r="AC846">
        <v>1937</v>
      </c>
      <c r="AE846" t="s">
        <v>521</v>
      </c>
      <c r="AF846">
        <v>90.864689833918931</v>
      </c>
      <c r="AG846" t="s">
        <v>671</v>
      </c>
      <c r="AH846" t="s">
        <v>1129</v>
      </c>
      <c r="AI846" t="s">
        <v>1130</v>
      </c>
      <c r="AJ846">
        <v>0.59524549999999998</v>
      </c>
      <c r="AK846">
        <v>54.086797732535992</v>
      </c>
      <c r="AL846">
        <v>36.777892101382939</v>
      </c>
      <c r="AM846">
        <v>2338.3732142317454</v>
      </c>
      <c r="AN846">
        <v>1590.0449161560446</v>
      </c>
      <c r="AO846">
        <v>1.5112687585986633</v>
      </c>
      <c r="AP846">
        <v>1.0276311719319551</v>
      </c>
      <c r="AQ846">
        <v>0.13341858489683281</v>
      </c>
    </row>
    <row r="847" spans="1:43" x14ac:dyDescent="0.35">
      <c r="A847">
        <v>846</v>
      </c>
      <c r="B847">
        <v>61</v>
      </c>
      <c r="C847" t="s">
        <v>9</v>
      </c>
      <c r="D847" s="13">
        <v>22.412054000000001</v>
      </c>
      <c r="E847" s="6">
        <v>114.380771</v>
      </c>
      <c r="F847">
        <v>0</v>
      </c>
      <c r="G847" t="s">
        <v>10</v>
      </c>
      <c r="H847">
        <v>0</v>
      </c>
      <c r="I847">
        <v>2583.5455356693501</v>
      </c>
      <c r="J847" s="80">
        <v>2014</v>
      </c>
      <c r="K847" t="s">
        <v>11</v>
      </c>
      <c r="L847">
        <v>315</v>
      </c>
      <c r="M847">
        <v>38.478006610000001</v>
      </c>
      <c r="N847">
        <v>5</v>
      </c>
      <c r="O847" t="s">
        <v>12</v>
      </c>
      <c r="P847">
        <v>89</v>
      </c>
      <c r="Q847" t="s">
        <v>31</v>
      </c>
      <c r="R847" t="s">
        <v>16</v>
      </c>
      <c r="S847" t="s">
        <v>16</v>
      </c>
      <c r="T847" s="79">
        <v>0</v>
      </c>
      <c r="U847" s="79">
        <v>4</v>
      </c>
      <c r="V847" s="79">
        <v>2</v>
      </c>
      <c r="W847" s="79">
        <v>4</v>
      </c>
      <c r="X847">
        <v>0.64629065600000002</v>
      </c>
      <c r="Y847" t="s">
        <v>735</v>
      </c>
      <c r="Z847" t="s">
        <v>620</v>
      </c>
      <c r="AA847">
        <v>4</v>
      </c>
      <c r="AB847">
        <v>1834</v>
      </c>
      <c r="AC847">
        <v>3959</v>
      </c>
      <c r="AE847" t="s">
        <v>521</v>
      </c>
      <c r="AF847">
        <v>70.943312539551869</v>
      </c>
      <c r="AG847" t="s">
        <v>671</v>
      </c>
      <c r="AH847" t="s">
        <v>1129</v>
      </c>
      <c r="AI847" t="s">
        <v>1130</v>
      </c>
      <c r="AJ847">
        <v>0.59524549999999998</v>
      </c>
      <c r="AK847">
        <v>42.228687544261824</v>
      </c>
      <c r="AL847">
        <v>28.714624995290045</v>
      </c>
      <c r="AM847">
        <v>1825.7030544491361</v>
      </c>
      <c r="AN847">
        <v>1241.4399217667883</v>
      </c>
      <c r="AO847">
        <v>1.1799348247211359</v>
      </c>
      <c r="AP847">
        <v>0.80233102142324642</v>
      </c>
      <c r="AQ847">
        <v>0.13341858489683281</v>
      </c>
    </row>
    <row r="848" spans="1:43" x14ac:dyDescent="0.35">
      <c r="A848">
        <v>847</v>
      </c>
      <c r="B848">
        <v>61</v>
      </c>
      <c r="C848" t="s">
        <v>9</v>
      </c>
      <c r="D848" s="13">
        <v>22.432742999999999</v>
      </c>
      <c r="E848" s="6">
        <v>113.94197200000001</v>
      </c>
      <c r="F848">
        <v>0</v>
      </c>
      <c r="G848" t="s">
        <v>10</v>
      </c>
      <c r="H848">
        <v>0</v>
      </c>
      <c r="I848">
        <v>2951.9663268184099</v>
      </c>
      <c r="J848" s="80">
        <v>2014</v>
      </c>
      <c r="K848" t="s">
        <v>11</v>
      </c>
      <c r="L848">
        <v>315</v>
      </c>
      <c r="M848">
        <v>38.478006610000001</v>
      </c>
      <c r="N848">
        <v>5</v>
      </c>
      <c r="O848" t="s">
        <v>12</v>
      </c>
      <c r="P848">
        <v>89</v>
      </c>
      <c r="Q848" t="s">
        <v>31</v>
      </c>
      <c r="R848" t="s">
        <v>16</v>
      </c>
      <c r="S848" t="s">
        <v>16</v>
      </c>
      <c r="T848" s="79">
        <v>0</v>
      </c>
      <c r="U848" s="79">
        <v>4</v>
      </c>
      <c r="V848" s="79">
        <v>2</v>
      </c>
      <c r="W848" s="79">
        <v>4</v>
      </c>
      <c r="X848">
        <v>0.64629065600000002</v>
      </c>
      <c r="Y848" t="s">
        <v>735</v>
      </c>
      <c r="Z848" t="s">
        <v>620</v>
      </c>
      <c r="AA848">
        <v>4</v>
      </c>
      <c r="AB848">
        <v>106</v>
      </c>
      <c r="AC848">
        <v>61</v>
      </c>
      <c r="AE848" t="s">
        <v>521</v>
      </c>
      <c r="AF848">
        <v>4.1003223168988532</v>
      </c>
      <c r="AG848" t="s">
        <v>671</v>
      </c>
      <c r="AH848" t="s">
        <v>1129</v>
      </c>
      <c r="AI848" t="s">
        <v>1130</v>
      </c>
      <c r="AJ848">
        <v>0.59524549999999998</v>
      </c>
      <c r="AK848">
        <v>2.4406984076836165</v>
      </c>
      <c r="AL848">
        <v>1.6596239092152367</v>
      </c>
      <c r="AM848">
        <v>105.5204600717603</v>
      </c>
      <c r="AN848">
        <v>71.751707583031376</v>
      </c>
      <c r="AO848">
        <v>6.8196887361199776E-2</v>
      </c>
      <c r="AP848">
        <v>4.6372458162957521E-2</v>
      </c>
      <c r="AQ848">
        <v>0.13341858489683281</v>
      </c>
    </row>
    <row r="849" spans="1:43" x14ac:dyDescent="0.35">
      <c r="A849">
        <v>848</v>
      </c>
      <c r="B849">
        <v>61</v>
      </c>
      <c r="C849" t="s">
        <v>9</v>
      </c>
      <c r="D849" s="13">
        <v>22.442974</v>
      </c>
      <c r="E849" s="6">
        <v>114.238766</v>
      </c>
      <c r="F849">
        <v>0</v>
      </c>
      <c r="G849" t="s">
        <v>10</v>
      </c>
      <c r="H849">
        <v>0</v>
      </c>
      <c r="I849">
        <v>2542.6769299245202</v>
      </c>
      <c r="J849" s="80">
        <v>2014</v>
      </c>
      <c r="K849" t="s">
        <v>11</v>
      </c>
      <c r="L849">
        <v>315</v>
      </c>
      <c r="M849">
        <v>38.478006610000001</v>
      </c>
      <c r="N849">
        <v>5</v>
      </c>
      <c r="O849" t="s">
        <v>12</v>
      </c>
      <c r="P849">
        <v>89</v>
      </c>
      <c r="Q849" t="s">
        <v>31</v>
      </c>
      <c r="R849" t="s">
        <v>16</v>
      </c>
      <c r="S849" t="s">
        <v>16</v>
      </c>
      <c r="T849" s="79">
        <v>0</v>
      </c>
      <c r="U849" s="79">
        <v>4</v>
      </c>
      <c r="V849" s="79">
        <v>2</v>
      </c>
      <c r="W849" s="79">
        <v>4</v>
      </c>
      <c r="X849">
        <v>0.64629065600000002</v>
      </c>
      <c r="Y849" t="s">
        <v>735</v>
      </c>
      <c r="Z849" t="s">
        <v>620</v>
      </c>
      <c r="AA849">
        <v>4</v>
      </c>
      <c r="AB849">
        <v>382</v>
      </c>
      <c r="AC849">
        <v>344</v>
      </c>
      <c r="AE849" t="s">
        <v>521</v>
      </c>
      <c r="AF849">
        <v>14.776633255239267</v>
      </c>
      <c r="AG849" t="s">
        <v>671</v>
      </c>
      <c r="AH849" t="s">
        <v>1129</v>
      </c>
      <c r="AI849" t="s">
        <v>1130</v>
      </c>
      <c r="AJ849">
        <v>0.59524549999999998</v>
      </c>
      <c r="AK849">
        <v>8.7957244503315248</v>
      </c>
      <c r="AL849">
        <v>5.9809088049077417</v>
      </c>
      <c r="AM849">
        <v>380.27184667370233</v>
      </c>
      <c r="AN849">
        <v>258.57690845960366</v>
      </c>
      <c r="AO849">
        <v>0.24576614124507851</v>
      </c>
      <c r="AP849">
        <v>0.16711583979480921</v>
      </c>
      <c r="AQ849">
        <v>0.13341858489683281</v>
      </c>
    </row>
    <row r="850" spans="1:43" x14ac:dyDescent="0.35">
      <c r="A850">
        <v>849</v>
      </c>
      <c r="B850">
        <v>62</v>
      </c>
      <c r="C850" t="s">
        <v>9</v>
      </c>
      <c r="D850" s="3">
        <v>35.307126400000001</v>
      </c>
      <c r="E850" s="1">
        <v>119.443107</v>
      </c>
      <c r="F850">
        <v>0</v>
      </c>
      <c r="G850" t="s">
        <v>51</v>
      </c>
      <c r="H850">
        <v>0</v>
      </c>
      <c r="I850">
        <v>574.89575544592697</v>
      </c>
      <c r="J850" s="80">
        <v>2015</v>
      </c>
      <c r="K850" t="s">
        <v>11</v>
      </c>
      <c r="M850">
        <v>1</v>
      </c>
      <c r="N850">
        <v>5</v>
      </c>
      <c r="O850" t="s">
        <v>18</v>
      </c>
      <c r="P850">
        <v>81</v>
      </c>
      <c r="Q850" t="s">
        <v>13</v>
      </c>
      <c r="R850" t="s">
        <v>21</v>
      </c>
      <c r="S850" t="s">
        <v>28</v>
      </c>
      <c r="T850" s="79">
        <v>0</v>
      </c>
      <c r="U850" s="79">
        <v>2</v>
      </c>
      <c r="V850" s="79">
        <v>1</v>
      </c>
      <c r="W850" s="79">
        <v>2</v>
      </c>
      <c r="X850">
        <v>0.61037440899999995</v>
      </c>
      <c r="Y850" t="s">
        <v>812</v>
      </c>
      <c r="Z850" t="s">
        <v>619</v>
      </c>
      <c r="AA850">
        <v>1</v>
      </c>
      <c r="AB850">
        <v>631</v>
      </c>
      <c r="AE850" t="s">
        <v>531</v>
      </c>
      <c r="AF850">
        <v>631</v>
      </c>
      <c r="AG850" t="s">
        <v>671</v>
      </c>
      <c r="AH850" t="s">
        <v>1129</v>
      </c>
      <c r="AI850" t="s">
        <v>1130</v>
      </c>
      <c r="AJ850">
        <v>0.59524549999999998</v>
      </c>
      <c r="AK850">
        <v>927.96969644562319</v>
      </c>
      <c r="AL850">
        <v>631</v>
      </c>
      <c r="AM850">
        <v>1145.6416005501519</v>
      </c>
      <c r="AN850">
        <v>779.01234567901236</v>
      </c>
      <c r="AO850">
        <v>0.69927031486161306</v>
      </c>
      <c r="AP850">
        <v>0.47548920009753082</v>
      </c>
      <c r="AQ850">
        <v>0.13341858489683281</v>
      </c>
    </row>
    <row r="851" spans="1:43" x14ac:dyDescent="0.35">
      <c r="A851">
        <v>850</v>
      </c>
      <c r="B851">
        <v>62</v>
      </c>
      <c r="C851" t="s">
        <v>9</v>
      </c>
      <c r="D851" s="9">
        <v>37.115546399999999</v>
      </c>
      <c r="E851" s="10">
        <v>119.50350899999999</v>
      </c>
      <c r="F851">
        <v>0</v>
      </c>
      <c r="G851" t="s">
        <v>51</v>
      </c>
      <c r="H851">
        <v>0</v>
      </c>
      <c r="I851">
        <v>532.45635365123906</v>
      </c>
      <c r="J851" s="80">
        <v>2015</v>
      </c>
      <c r="K851" t="s">
        <v>11</v>
      </c>
      <c r="M851">
        <v>1</v>
      </c>
      <c r="N851">
        <v>5</v>
      </c>
      <c r="O851" t="s">
        <v>18</v>
      </c>
      <c r="P851">
        <v>81</v>
      </c>
      <c r="Q851" t="s">
        <v>13</v>
      </c>
      <c r="R851" t="s">
        <v>21</v>
      </c>
      <c r="S851" t="s">
        <v>28</v>
      </c>
      <c r="T851" s="79">
        <v>0</v>
      </c>
      <c r="U851" s="79">
        <v>2</v>
      </c>
      <c r="V851" s="79">
        <v>1</v>
      </c>
      <c r="W851" s="79">
        <v>2</v>
      </c>
      <c r="X851">
        <v>0.61037440899999995</v>
      </c>
      <c r="Y851" t="s">
        <v>812</v>
      </c>
      <c r="Z851" t="s">
        <v>619</v>
      </c>
      <c r="AA851">
        <v>1</v>
      </c>
      <c r="AB851">
        <v>25</v>
      </c>
      <c r="AE851" t="s">
        <v>531</v>
      </c>
      <c r="AF851">
        <v>25</v>
      </c>
      <c r="AG851" t="s">
        <v>671</v>
      </c>
      <c r="AH851" t="s">
        <v>1129</v>
      </c>
      <c r="AI851" t="s">
        <v>1130</v>
      </c>
      <c r="AJ851">
        <v>0.59524549999999998</v>
      </c>
      <c r="AK851">
        <v>36.765835833820255</v>
      </c>
      <c r="AL851">
        <v>25</v>
      </c>
      <c r="AM851">
        <v>45.389920782494144</v>
      </c>
      <c r="AN851">
        <v>30.864197530864196</v>
      </c>
      <c r="AO851">
        <v>2.770484607217168E-2</v>
      </c>
      <c r="AP851">
        <v>1.8838716327160492E-2</v>
      </c>
      <c r="AQ851">
        <v>0.13341858489683281</v>
      </c>
    </row>
    <row r="852" spans="1:43" x14ac:dyDescent="0.35">
      <c r="A852">
        <v>851</v>
      </c>
      <c r="B852">
        <v>62</v>
      </c>
      <c r="C852" t="s">
        <v>9</v>
      </c>
      <c r="D852" s="9">
        <v>37.115546399999999</v>
      </c>
      <c r="E852" s="10">
        <v>119.50350899999999</v>
      </c>
      <c r="F852">
        <v>0</v>
      </c>
      <c r="G852" t="s">
        <v>51</v>
      </c>
      <c r="H852">
        <v>0</v>
      </c>
      <c r="I852">
        <v>532.45635365123906</v>
      </c>
      <c r="J852" s="80">
        <v>2015</v>
      </c>
      <c r="K852" t="s">
        <v>11</v>
      </c>
      <c r="M852">
        <v>1</v>
      </c>
      <c r="N852">
        <v>5</v>
      </c>
      <c r="O852" t="s">
        <v>18</v>
      </c>
      <c r="P852">
        <v>81</v>
      </c>
      <c r="Q852" t="s">
        <v>13</v>
      </c>
      <c r="R852" t="s">
        <v>21</v>
      </c>
      <c r="S852" t="s">
        <v>28</v>
      </c>
      <c r="T852" s="79">
        <v>0</v>
      </c>
      <c r="U852" s="79">
        <v>2</v>
      </c>
      <c r="V852" s="79">
        <v>1</v>
      </c>
      <c r="W852" s="79">
        <v>2</v>
      </c>
      <c r="X852">
        <v>0.61037440899999995</v>
      </c>
      <c r="Y852" t="s">
        <v>812</v>
      </c>
      <c r="Z852" t="s">
        <v>619</v>
      </c>
      <c r="AA852">
        <v>1</v>
      </c>
      <c r="AB852">
        <v>72</v>
      </c>
      <c r="AE852" t="s">
        <v>531</v>
      </c>
      <c r="AF852">
        <v>72</v>
      </c>
      <c r="AG852" t="s">
        <v>671</v>
      </c>
      <c r="AH852" t="s">
        <v>1129</v>
      </c>
      <c r="AI852" t="s">
        <v>1130</v>
      </c>
      <c r="AJ852">
        <v>0.59524549999999998</v>
      </c>
      <c r="AK852">
        <v>105.88560720140234</v>
      </c>
      <c r="AL852">
        <v>72</v>
      </c>
      <c r="AM852">
        <v>130.72297185358312</v>
      </c>
      <c r="AN852">
        <v>88.888888888888886</v>
      </c>
      <c r="AO852">
        <v>7.9789956687854421E-2</v>
      </c>
      <c r="AP852">
        <v>5.4255503022222221E-2</v>
      </c>
      <c r="AQ852">
        <v>0.13341858489683281</v>
      </c>
    </row>
    <row r="853" spans="1:43" x14ac:dyDescent="0.35">
      <c r="A853">
        <v>852</v>
      </c>
      <c r="B853">
        <v>62</v>
      </c>
      <c r="C853" t="s">
        <v>9</v>
      </c>
      <c r="D853" s="9">
        <v>37.115546399999999</v>
      </c>
      <c r="E853" s="10">
        <v>119.50350899999999</v>
      </c>
      <c r="F853">
        <v>0</v>
      </c>
      <c r="G853" t="s">
        <v>51</v>
      </c>
      <c r="H853">
        <v>0</v>
      </c>
      <c r="I853">
        <v>532.45635365123906</v>
      </c>
      <c r="J853" s="80">
        <v>2015</v>
      </c>
      <c r="K853" t="s">
        <v>11</v>
      </c>
      <c r="M853">
        <v>1</v>
      </c>
      <c r="N853">
        <v>5</v>
      </c>
      <c r="O853" t="s">
        <v>18</v>
      </c>
      <c r="P853">
        <v>81</v>
      </c>
      <c r="Q853" t="s">
        <v>13</v>
      </c>
      <c r="R853" t="s">
        <v>21</v>
      </c>
      <c r="S853" t="s">
        <v>28</v>
      </c>
      <c r="T853" s="79">
        <v>0</v>
      </c>
      <c r="U853" s="79">
        <v>2</v>
      </c>
      <c r="V853" s="79">
        <v>1</v>
      </c>
      <c r="W853" s="79">
        <v>2</v>
      </c>
      <c r="X853">
        <v>0.61037440899999995</v>
      </c>
      <c r="Y853" t="s">
        <v>812</v>
      </c>
      <c r="Z853" t="s">
        <v>619</v>
      </c>
      <c r="AA853">
        <v>1</v>
      </c>
      <c r="AB853">
        <v>192</v>
      </c>
      <c r="AE853" t="s">
        <v>531</v>
      </c>
      <c r="AF853">
        <v>192</v>
      </c>
      <c r="AG853" t="s">
        <v>671</v>
      </c>
      <c r="AH853" t="s">
        <v>1129</v>
      </c>
      <c r="AI853" t="s">
        <v>1130</v>
      </c>
      <c r="AJ853">
        <v>0.59524549999999998</v>
      </c>
      <c r="AK853">
        <v>282.36161920373951</v>
      </c>
      <c r="AL853">
        <v>192</v>
      </c>
      <c r="AM853">
        <v>348.59459160955493</v>
      </c>
      <c r="AN853">
        <v>237.03703703703701</v>
      </c>
      <c r="AO853">
        <v>0.21277321783427841</v>
      </c>
      <c r="AP853">
        <v>0.14468134139259256</v>
      </c>
      <c r="AQ853">
        <v>0.13341858489683281</v>
      </c>
    </row>
    <row r="854" spans="1:43" x14ac:dyDescent="0.35">
      <c r="A854">
        <v>853</v>
      </c>
      <c r="B854">
        <v>62</v>
      </c>
      <c r="C854" t="s">
        <v>9</v>
      </c>
      <c r="D854" s="9">
        <v>37.1333628</v>
      </c>
      <c r="E854" s="10">
        <v>119.754677</v>
      </c>
      <c r="F854">
        <v>0</v>
      </c>
      <c r="G854" t="s">
        <v>51</v>
      </c>
      <c r="H854">
        <v>0</v>
      </c>
      <c r="I854">
        <v>563.27661004108904</v>
      </c>
      <c r="J854" s="80">
        <v>2015</v>
      </c>
      <c r="K854" t="s">
        <v>11</v>
      </c>
      <c r="M854">
        <v>1</v>
      </c>
      <c r="N854">
        <v>5</v>
      </c>
      <c r="O854" t="s">
        <v>18</v>
      </c>
      <c r="P854">
        <v>81</v>
      </c>
      <c r="Q854" t="s">
        <v>13</v>
      </c>
      <c r="R854" t="s">
        <v>21</v>
      </c>
      <c r="S854" t="s">
        <v>28</v>
      </c>
      <c r="T854" s="79">
        <v>0</v>
      </c>
      <c r="U854" s="79">
        <v>2</v>
      </c>
      <c r="V854" s="79">
        <v>1</v>
      </c>
      <c r="W854" s="79">
        <v>2</v>
      </c>
      <c r="X854">
        <v>0.61037440899999995</v>
      </c>
      <c r="Y854" t="s">
        <v>812</v>
      </c>
      <c r="Z854" t="s">
        <v>619</v>
      </c>
      <c r="AA854">
        <v>1</v>
      </c>
      <c r="AB854">
        <v>78</v>
      </c>
      <c r="AE854" t="s">
        <v>531</v>
      </c>
      <c r="AF854">
        <v>78</v>
      </c>
      <c r="AG854" t="s">
        <v>671</v>
      </c>
      <c r="AH854" t="s">
        <v>1129</v>
      </c>
      <c r="AI854" t="s">
        <v>1130</v>
      </c>
      <c r="AJ854">
        <v>0.59524549999999998</v>
      </c>
      <c r="AK854">
        <v>114.70940780151918</v>
      </c>
      <c r="AL854">
        <v>78</v>
      </c>
      <c r="AM854">
        <v>141.61655284138169</v>
      </c>
      <c r="AN854">
        <v>96.296296296296291</v>
      </c>
      <c r="AO854">
        <v>8.643911974517561E-2</v>
      </c>
      <c r="AP854">
        <v>5.8776794940740736E-2</v>
      </c>
      <c r="AQ854">
        <v>0.13341858489683281</v>
      </c>
    </row>
    <row r="855" spans="1:43" x14ac:dyDescent="0.35">
      <c r="A855">
        <v>854</v>
      </c>
      <c r="B855">
        <v>62</v>
      </c>
      <c r="C855" t="s">
        <v>9</v>
      </c>
      <c r="D855" s="9">
        <v>37.173980899999997</v>
      </c>
      <c r="E855" s="10">
        <v>119.239456</v>
      </c>
      <c r="F855">
        <v>0</v>
      </c>
      <c r="G855" t="s">
        <v>51</v>
      </c>
      <c r="H855">
        <v>0</v>
      </c>
      <c r="I855">
        <v>541.56452103832498</v>
      </c>
      <c r="J855" s="80">
        <v>2015</v>
      </c>
      <c r="K855" t="s">
        <v>11</v>
      </c>
      <c r="M855">
        <v>1</v>
      </c>
      <c r="N855">
        <v>5</v>
      </c>
      <c r="O855" t="s">
        <v>18</v>
      </c>
      <c r="P855">
        <v>81</v>
      </c>
      <c r="Q855" t="s">
        <v>13</v>
      </c>
      <c r="R855" t="s">
        <v>21</v>
      </c>
      <c r="S855" t="s">
        <v>28</v>
      </c>
      <c r="T855" s="79">
        <v>0</v>
      </c>
      <c r="U855" s="79">
        <v>2</v>
      </c>
      <c r="V855" s="79">
        <v>1</v>
      </c>
      <c r="W855" s="79">
        <v>2</v>
      </c>
      <c r="X855">
        <v>0.61037440899999995</v>
      </c>
      <c r="Y855" t="s">
        <v>812</v>
      </c>
      <c r="Z855" t="s">
        <v>619</v>
      </c>
      <c r="AA855">
        <v>1</v>
      </c>
      <c r="AB855">
        <v>59</v>
      </c>
      <c r="AE855" t="s">
        <v>531</v>
      </c>
      <c r="AF855">
        <v>59</v>
      </c>
      <c r="AG855" t="s">
        <v>671</v>
      </c>
      <c r="AH855" t="s">
        <v>1129</v>
      </c>
      <c r="AI855" t="s">
        <v>1130</v>
      </c>
      <c r="AJ855">
        <v>0.59524549999999998</v>
      </c>
      <c r="AK855">
        <v>86.767372567815784</v>
      </c>
      <c r="AL855">
        <v>59</v>
      </c>
      <c r="AM855">
        <v>107.12021304668615</v>
      </c>
      <c r="AN855">
        <v>72.839506172839506</v>
      </c>
      <c r="AO855">
        <v>6.5383436730325137E-2</v>
      </c>
      <c r="AP855">
        <v>4.4459370532098759E-2</v>
      </c>
      <c r="AQ855">
        <v>0.13341858489683281</v>
      </c>
    </row>
    <row r="856" spans="1:43" x14ac:dyDescent="0.35">
      <c r="A856">
        <v>855</v>
      </c>
      <c r="B856">
        <v>62</v>
      </c>
      <c r="C856" t="s">
        <v>9</v>
      </c>
      <c r="D856" s="9">
        <v>37.440387399999999</v>
      </c>
      <c r="E856" s="10">
        <v>121.558651</v>
      </c>
      <c r="F856">
        <v>0</v>
      </c>
      <c r="G856" t="s">
        <v>51</v>
      </c>
      <c r="H856">
        <v>0</v>
      </c>
      <c r="I856">
        <v>571.32525155210897</v>
      </c>
      <c r="J856" s="80">
        <v>2015</v>
      </c>
      <c r="K856" t="s">
        <v>11</v>
      </c>
      <c r="M856">
        <v>1</v>
      </c>
      <c r="N856">
        <v>5</v>
      </c>
      <c r="O856" t="s">
        <v>18</v>
      </c>
      <c r="P856">
        <v>81</v>
      </c>
      <c r="Q856" t="s">
        <v>13</v>
      </c>
      <c r="R856" t="s">
        <v>21</v>
      </c>
      <c r="S856" t="s">
        <v>28</v>
      </c>
      <c r="T856" s="79">
        <v>0</v>
      </c>
      <c r="U856" s="79">
        <v>2</v>
      </c>
      <c r="V856" s="79">
        <v>1</v>
      </c>
      <c r="W856" s="79">
        <v>2</v>
      </c>
      <c r="X856">
        <v>0.61037440899999995</v>
      </c>
      <c r="Y856" t="s">
        <v>812</v>
      </c>
      <c r="Z856" t="s">
        <v>619</v>
      </c>
      <c r="AA856">
        <v>1</v>
      </c>
      <c r="AB856">
        <v>9</v>
      </c>
      <c r="AE856" t="s">
        <v>531</v>
      </c>
      <c r="AF856">
        <v>9</v>
      </c>
      <c r="AG856" t="s">
        <v>671</v>
      </c>
      <c r="AH856" t="s">
        <v>1129</v>
      </c>
      <c r="AI856" t="s">
        <v>1130</v>
      </c>
      <c r="AJ856">
        <v>0.59524549999999998</v>
      </c>
      <c r="AK856">
        <v>13.235700900175292</v>
      </c>
      <c r="AL856">
        <v>9</v>
      </c>
      <c r="AM856">
        <v>16.34037148169789</v>
      </c>
      <c r="AN856">
        <v>11.111111111111111</v>
      </c>
      <c r="AO856">
        <v>9.9737445859818027E-3</v>
      </c>
      <c r="AP856">
        <v>6.7819378777777776E-3</v>
      </c>
      <c r="AQ856">
        <v>0.13341858489683281</v>
      </c>
    </row>
    <row r="857" spans="1:43" x14ac:dyDescent="0.35">
      <c r="A857">
        <v>856</v>
      </c>
      <c r="B857">
        <v>62</v>
      </c>
      <c r="C857" t="s">
        <v>9</v>
      </c>
      <c r="D857" s="3">
        <v>35.522443799999998</v>
      </c>
      <c r="E857" s="1">
        <v>119.626419</v>
      </c>
      <c r="F857">
        <v>0</v>
      </c>
      <c r="G857" t="s">
        <v>10</v>
      </c>
      <c r="H857">
        <v>0</v>
      </c>
      <c r="I857">
        <v>742.75897886794996</v>
      </c>
      <c r="J857" s="80">
        <v>2015</v>
      </c>
      <c r="K857" t="s">
        <v>11</v>
      </c>
      <c r="M857">
        <v>1</v>
      </c>
      <c r="N857">
        <v>5</v>
      </c>
      <c r="O857" t="s">
        <v>18</v>
      </c>
      <c r="P857">
        <v>81</v>
      </c>
      <c r="Q857" t="s">
        <v>13</v>
      </c>
      <c r="R857" t="s">
        <v>21</v>
      </c>
      <c r="S857" t="s">
        <v>28</v>
      </c>
      <c r="T857" s="79">
        <v>0</v>
      </c>
      <c r="U857" s="79">
        <v>2</v>
      </c>
      <c r="V857" s="79">
        <v>1</v>
      </c>
      <c r="W857" s="79">
        <v>2</v>
      </c>
      <c r="X857">
        <v>0.61037440899999995</v>
      </c>
      <c r="Y857" t="s">
        <v>812</v>
      </c>
      <c r="Z857" t="s">
        <v>619</v>
      </c>
      <c r="AA857">
        <v>1</v>
      </c>
      <c r="AB857">
        <v>228</v>
      </c>
      <c r="AE857" t="s">
        <v>531</v>
      </c>
      <c r="AF857">
        <v>228</v>
      </c>
      <c r="AG857" t="s">
        <v>671</v>
      </c>
      <c r="AH857" t="s">
        <v>1129</v>
      </c>
      <c r="AI857" t="s">
        <v>1130</v>
      </c>
      <c r="AJ857">
        <v>0.59524549999999998</v>
      </c>
      <c r="AK857">
        <v>335.30442280444072</v>
      </c>
      <c r="AL857">
        <v>228</v>
      </c>
      <c r="AM857">
        <v>413.95607753634653</v>
      </c>
      <c r="AN857">
        <v>281.48148148148147</v>
      </c>
      <c r="AO857">
        <v>0.25266819617820563</v>
      </c>
      <c r="AP857">
        <v>0.17180909290370366</v>
      </c>
      <c r="AQ857">
        <v>0.13341858489683281</v>
      </c>
    </row>
    <row r="858" spans="1:43" x14ac:dyDescent="0.35">
      <c r="A858">
        <v>857</v>
      </c>
      <c r="B858">
        <v>62</v>
      </c>
      <c r="C858" t="s">
        <v>9</v>
      </c>
      <c r="D858" s="3">
        <v>35.756579500000001</v>
      </c>
      <c r="E858" s="1">
        <v>119.917207</v>
      </c>
      <c r="F858">
        <v>0</v>
      </c>
      <c r="G858" t="s">
        <v>10</v>
      </c>
      <c r="H858">
        <v>0</v>
      </c>
      <c r="I858">
        <v>817.81392240661899</v>
      </c>
      <c r="J858" s="80">
        <v>2015</v>
      </c>
      <c r="K858" t="s">
        <v>11</v>
      </c>
      <c r="M858">
        <v>1</v>
      </c>
      <c r="N858">
        <v>5</v>
      </c>
      <c r="O858" t="s">
        <v>18</v>
      </c>
      <c r="P858">
        <v>81</v>
      </c>
      <c r="Q858" t="s">
        <v>13</v>
      </c>
      <c r="R858" t="s">
        <v>21</v>
      </c>
      <c r="S858" t="s">
        <v>28</v>
      </c>
      <c r="T858" s="79">
        <v>0</v>
      </c>
      <c r="U858" s="79">
        <v>2</v>
      </c>
      <c r="V858" s="79">
        <v>1</v>
      </c>
      <c r="W858" s="79">
        <v>2</v>
      </c>
      <c r="X858">
        <v>0.61037440899999995</v>
      </c>
      <c r="Y858" t="s">
        <v>812</v>
      </c>
      <c r="Z858" t="s">
        <v>619</v>
      </c>
      <c r="AA858">
        <v>1</v>
      </c>
      <c r="AB858">
        <v>158</v>
      </c>
      <c r="AE858" t="s">
        <v>531</v>
      </c>
      <c r="AF858">
        <v>158</v>
      </c>
      <c r="AG858" t="s">
        <v>671</v>
      </c>
      <c r="AH858" t="s">
        <v>1129</v>
      </c>
      <c r="AI858" t="s">
        <v>1130</v>
      </c>
      <c r="AJ858">
        <v>0.59524549999999998</v>
      </c>
      <c r="AK858">
        <v>232.36008246974399</v>
      </c>
      <c r="AL858">
        <v>158</v>
      </c>
      <c r="AM858">
        <v>286.86429934536295</v>
      </c>
      <c r="AN858">
        <v>195.06172839506172</v>
      </c>
      <c r="AO858">
        <v>0.17509462717612498</v>
      </c>
      <c r="AP858">
        <v>0.11906068718765431</v>
      </c>
      <c r="AQ858">
        <v>0.13341858489683281</v>
      </c>
    </row>
    <row r="859" spans="1:43" x14ac:dyDescent="0.35">
      <c r="A859">
        <v>858</v>
      </c>
      <c r="B859">
        <v>62</v>
      </c>
      <c r="C859" t="s">
        <v>9</v>
      </c>
      <c r="D859" s="3">
        <v>35.957533300000001</v>
      </c>
      <c r="E859" s="1">
        <v>120.24695</v>
      </c>
      <c r="F859">
        <v>0</v>
      </c>
      <c r="G859" t="s">
        <v>10</v>
      </c>
      <c r="H859">
        <v>0</v>
      </c>
      <c r="I859">
        <v>853.54336938635504</v>
      </c>
      <c r="J859" s="80">
        <v>2015</v>
      </c>
      <c r="K859" t="s">
        <v>11</v>
      </c>
      <c r="M859">
        <v>1</v>
      </c>
      <c r="N859">
        <v>5</v>
      </c>
      <c r="O859" t="s">
        <v>18</v>
      </c>
      <c r="P859">
        <v>81</v>
      </c>
      <c r="Q859" t="s">
        <v>13</v>
      </c>
      <c r="R859" t="s">
        <v>21</v>
      </c>
      <c r="S859" t="s">
        <v>28</v>
      </c>
      <c r="T859" s="79">
        <v>0</v>
      </c>
      <c r="U859" s="79">
        <v>2</v>
      </c>
      <c r="V859" s="79">
        <v>1</v>
      </c>
      <c r="W859" s="79">
        <v>2</v>
      </c>
      <c r="X859">
        <v>0.61037440899999995</v>
      </c>
      <c r="Y859" t="s">
        <v>812</v>
      </c>
      <c r="Z859" t="s">
        <v>619</v>
      </c>
      <c r="AA859">
        <v>1</v>
      </c>
      <c r="AB859">
        <v>216</v>
      </c>
      <c r="AE859" t="s">
        <v>531</v>
      </c>
      <c r="AF859">
        <v>216</v>
      </c>
      <c r="AG859" t="s">
        <v>671</v>
      </c>
      <c r="AH859" t="s">
        <v>1129</v>
      </c>
      <c r="AI859" t="s">
        <v>1130</v>
      </c>
      <c r="AJ859">
        <v>0.59524549999999998</v>
      </c>
      <c r="AK859">
        <v>317.65682160420693</v>
      </c>
      <c r="AL859">
        <v>216</v>
      </c>
      <c r="AM859">
        <v>392.16891556074927</v>
      </c>
      <c r="AN859">
        <v>266.66666666666663</v>
      </c>
      <c r="AO859">
        <v>0.23936987006356322</v>
      </c>
      <c r="AP859">
        <v>0.16276650906666662</v>
      </c>
      <c r="AQ859">
        <v>0.13341858489683281</v>
      </c>
    </row>
    <row r="860" spans="1:43" x14ac:dyDescent="0.35">
      <c r="A860">
        <v>859</v>
      </c>
      <c r="B860">
        <v>62</v>
      </c>
      <c r="C860" t="s">
        <v>9</v>
      </c>
      <c r="D860" s="3">
        <v>36.051011500000001</v>
      </c>
      <c r="E860" s="1">
        <v>120.36602600000001</v>
      </c>
      <c r="F860">
        <v>0</v>
      </c>
      <c r="G860" t="s">
        <v>10</v>
      </c>
      <c r="H860">
        <v>0</v>
      </c>
      <c r="I860">
        <v>820.41174487010403</v>
      </c>
      <c r="J860" s="80">
        <v>2015</v>
      </c>
      <c r="K860" t="s">
        <v>11</v>
      </c>
      <c r="M860">
        <v>1</v>
      </c>
      <c r="N860">
        <v>5</v>
      </c>
      <c r="O860" t="s">
        <v>18</v>
      </c>
      <c r="P860">
        <v>81</v>
      </c>
      <c r="Q860" t="s">
        <v>13</v>
      </c>
      <c r="R860" t="s">
        <v>21</v>
      </c>
      <c r="S860" t="s">
        <v>28</v>
      </c>
      <c r="T860" s="79">
        <v>0</v>
      </c>
      <c r="U860" s="79">
        <v>2</v>
      </c>
      <c r="V860" s="79">
        <v>1</v>
      </c>
      <c r="W860" s="79">
        <v>2</v>
      </c>
      <c r="X860">
        <v>0.61037440899999995</v>
      </c>
      <c r="Y860" t="s">
        <v>812</v>
      </c>
      <c r="Z860" t="s">
        <v>619</v>
      </c>
      <c r="AA860">
        <v>1</v>
      </c>
      <c r="AB860">
        <v>24</v>
      </c>
      <c r="AE860" t="s">
        <v>531</v>
      </c>
      <c r="AF860">
        <v>24</v>
      </c>
      <c r="AG860" t="s">
        <v>671</v>
      </c>
      <c r="AH860" t="s">
        <v>1129</v>
      </c>
      <c r="AI860" t="s">
        <v>1130</v>
      </c>
      <c r="AJ860">
        <v>0.59524549999999998</v>
      </c>
      <c r="AK860">
        <v>35.295202400467439</v>
      </c>
      <c r="AL860">
        <v>24</v>
      </c>
      <c r="AM860">
        <v>43.574323951194366</v>
      </c>
      <c r="AN860">
        <v>29.629629629629626</v>
      </c>
      <c r="AO860">
        <v>2.6596652229284801E-2</v>
      </c>
      <c r="AP860">
        <v>1.808516767407407E-2</v>
      </c>
      <c r="AQ860">
        <v>0.13341858489683281</v>
      </c>
    </row>
    <row r="861" spans="1:43" x14ac:dyDescent="0.35">
      <c r="A861">
        <v>860</v>
      </c>
      <c r="B861">
        <v>62</v>
      </c>
      <c r="C861" t="s">
        <v>9</v>
      </c>
      <c r="D861" s="3">
        <v>36.051011500000001</v>
      </c>
      <c r="E861" s="1">
        <v>120.36602600000001</v>
      </c>
      <c r="F861">
        <v>0</v>
      </c>
      <c r="G861" t="s">
        <v>10</v>
      </c>
      <c r="H861">
        <v>0</v>
      </c>
      <c r="I861">
        <v>820.41174487010403</v>
      </c>
      <c r="J861" s="80">
        <v>2015</v>
      </c>
      <c r="K861" t="s">
        <v>11</v>
      </c>
      <c r="M861">
        <v>1</v>
      </c>
      <c r="N861">
        <v>5</v>
      </c>
      <c r="O861" t="s">
        <v>18</v>
      </c>
      <c r="P861">
        <v>81</v>
      </c>
      <c r="Q861" t="s">
        <v>13</v>
      </c>
      <c r="R861" t="s">
        <v>21</v>
      </c>
      <c r="S861" t="s">
        <v>28</v>
      </c>
      <c r="T861" s="79">
        <v>0</v>
      </c>
      <c r="U861" s="79">
        <v>2</v>
      </c>
      <c r="V861" s="79">
        <v>1</v>
      </c>
      <c r="W861" s="79">
        <v>2</v>
      </c>
      <c r="X861">
        <v>0.61037440899999995</v>
      </c>
      <c r="Y861" t="s">
        <v>812</v>
      </c>
      <c r="Z861" t="s">
        <v>619</v>
      </c>
      <c r="AA861">
        <v>1</v>
      </c>
      <c r="AB861">
        <v>710</v>
      </c>
      <c r="AE861" t="s">
        <v>531</v>
      </c>
      <c r="AF861">
        <v>710</v>
      </c>
      <c r="AG861" t="s">
        <v>671</v>
      </c>
      <c r="AH861" t="s">
        <v>1129</v>
      </c>
      <c r="AI861" t="s">
        <v>1130</v>
      </c>
      <c r="AJ861">
        <v>0.59524549999999998</v>
      </c>
      <c r="AK861">
        <v>1044.149737680495</v>
      </c>
      <c r="AL861">
        <v>710</v>
      </c>
      <c r="AM861">
        <v>1289.0737502228333</v>
      </c>
      <c r="AN861">
        <v>876.54320987654319</v>
      </c>
      <c r="AO861">
        <v>0.7868176284496754</v>
      </c>
      <c r="AP861">
        <v>0.53501954369135796</v>
      </c>
      <c r="AQ861">
        <v>0.13341858489683281</v>
      </c>
    </row>
    <row r="862" spans="1:43" x14ac:dyDescent="0.35">
      <c r="A862">
        <v>861</v>
      </c>
      <c r="B862">
        <v>62</v>
      </c>
      <c r="C862" t="s">
        <v>9</v>
      </c>
      <c r="D862" s="3">
        <v>36.089444100000001</v>
      </c>
      <c r="E862" s="1">
        <v>120.466275</v>
      </c>
      <c r="F862">
        <v>0</v>
      </c>
      <c r="G862" t="s">
        <v>10</v>
      </c>
      <c r="H862">
        <v>0</v>
      </c>
      <c r="I862">
        <v>832.81187549548804</v>
      </c>
      <c r="J862" s="80">
        <v>2015</v>
      </c>
      <c r="K862" t="s">
        <v>11</v>
      </c>
      <c r="M862">
        <v>1</v>
      </c>
      <c r="N862">
        <v>5</v>
      </c>
      <c r="O862" t="s">
        <v>18</v>
      </c>
      <c r="P862">
        <v>81</v>
      </c>
      <c r="Q862" t="s">
        <v>13</v>
      </c>
      <c r="R862" t="s">
        <v>21</v>
      </c>
      <c r="S862" t="s">
        <v>28</v>
      </c>
      <c r="T862" s="79">
        <v>0</v>
      </c>
      <c r="U862" s="79">
        <v>2</v>
      </c>
      <c r="V862" s="79">
        <v>1</v>
      </c>
      <c r="W862" s="79">
        <v>2</v>
      </c>
      <c r="X862">
        <v>0.61037440899999995</v>
      </c>
      <c r="Y862" t="s">
        <v>812</v>
      </c>
      <c r="Z862" t="s">
        <v>619</v>
      </c>
      <c r="AA862">
        <v>1</v>
      </c>
      <c r="AB862">
        <v>11</v>
      </c>
      <c r="AE862" t="s">
        <v>531</v>
      </c>
      <c r="AF862">
        <v>11</v>
      </c>
      <c r="AG862" t="s">
        <v>671</v>
      </c>
      <c r="AH862" t="s">
        <v>1129</v>
      </c>
      <c r="AI862" t="s">
        <v>1130</v>
      </c>
      <c r="AJ862">
        <v>0.59524549999999998</v>
      </c>
      <c r="AK862">
        <v>16.17696776688091</v>
      </c>
      <c r="AL862">
        <v>11</v>
      </c>
      <c r="AM862">
        <v>19.971565144297422</v>
      </c>
      <c r="AN862">
        <v>13.580246913580247</v>
      </c>
      <c r="AO862">
        <v>1.2190132271755538E-2</v>
      </c>
      <c r="AP862">
        <v>8.289035183950617E-3</v>
      </c>
      <c r="AQ862">
        <v>0.13341858489683281</v>
      </c>
    </row>
    <row r="863" spans="1:43" x14ac:dyDescent="0.35">
      <c r="A863">
        <v>862</v>
      </c>
      <c r="B863">
        <v>62</v>
      </c>
      <c r="C863" t="s">
        <v>9</v>
      </c>
      <c r="D863" s="3">
        <v>36.089444100000001</v>
      </c>
      <c r="E863" s="1">
        <v>120.466275</v>
      </c>
      <c r="F863">
        <v>0</v>
      </c>
      <c r="G863" t="s">
        <v>10</v>
      </c>
      <c r="H863">
        <v>0</v>
      </c>
      <c r="I863">
        <v>832.81187549548804</v>
      </c>
      <c r="J863" s="80">
        <v>2015</v>
      </c>
      <c r="K863" t="s">
        <v>11</v>
      </c>
      <c r="M863">
        <v>1</v>
      </c>
      <c r="N863">
        <v>5</v>
      </c>
      <c r="O863" t="s">
        <v>18</v>
      </c>
      <c r="P863">
        <v>81</v>
      </c>
      <c r="Q863" t="s">
        <v>13</v>
      </c>
      <c r="R863" t="s">
        <v>21</v>
      </c>
      <c r="S863" t="s">
        <v>28</v>
      </c>
      <c r="T863" s="79">
        <v>0</v>
      </c>
      <c r="U863" s="79">
        <v>2</v>
      </c>
      <c r="V863" s="79">
        <v>1</v>
      </c>
      <c r="W863" s="79">
        <v>2</v>
      </c>
      <c r="X863">
        <v>0.61037440899999995</v>
      </c>
      <c r="Y863" t="s">
        <v>812</v>
      </c>
      <c r="Z863" t="s">
        <v>619</v>
      </c>
      <c r="AA863">
        <v>1</v>
      </c>
      <c r="AB863">
        <v>27</v>
      </c>
      <c r="AE863" t="s">
        <v>531</v>
      </c>
      <c r="AF863">
        <v>27</v>
      </c>
      <c r="AG863" t="s">
        <v>671</v>
      </c>
      <c r="AH863" t="s">
        <v>1129</v>
      </c>
      <c r="AI863" t="s">
        <v>1130</v>
      </c>
      <c r="AJ863">
        <v>0.59524549999999998</v>
      </c>
      <c r="AK863">
        <v>39.707102700525866</v>
      </c>
      <c r="AL863">
        <v>27</v>
      </c>
      <c r="AM863">
        <v>49.021114445093659</v>
      </c>
      <c r="AN863">
        <v>33.333333333333329</v>
      </c>
      <c r="AO863">
        <v>2.9921233757945403E-2</v>
      </c>
      <c r="AP863">
        <v>2.0345813633333328E-2</v>
      </c>
      <c r="AQ863">
        <v>0.13341858489683281</v>
      </c>
    </row>
    <row r="864" spans="1:43" x14ac:dyDescent="0.35">
      <c r="A864">
        <v>863</v>
      </c>
      <c r="B864">
        <v>62</v>
      </c>
      <c r="C864" t="s">
        <v>9</v>
      </c>
      <c r="D864" s="3">
        <v>36.089444100000001</v>
      </c>
      <c r="E864" s="1">
        <v>120.466275</v>
      </c>
      <c r="F864">
        <v>0</v>
      </c>
      <c r="G864" t="s">
        <v>10</v>
      </c>
      <c r="H864">
        <v>0</v>
      </c>
      <c r="I864">
        <v>832.81187549548804</v>
      </c>
      <c r="J864" s="80">
        <v>2015</v>
      </c>
      <c r="K864" t="s">
        <v>11</v>
      </c>
      <c r="M864">
        <v>1</v>
      </c>
      <c r="N864">
        <v>5</v>
      </c>
      <c r="O864" t="s">
        <v>18</v>
      </c>
      <c r="P864">
        <v>81</v>
      </c>
      <c r="Q864" t="s">
        <v>13</v>
      </c>
      <c r="R864" t="s">
        <v>21</v>
      </c>
      <c r="S864" t="s">
        <v>28</v>
      </c>
      <c r="T864" s="79">
        <v>0</v>
      </c>
      <c r="U864" s="79">
        <v>2</v>
      </c>
      <c r="V864" s="79">
        <v>1</v>
      </c>
      <c r="W864" s="79">
        <v>2</v>
      </c>
      <c r="X864">
        <v>0.61037440899999995</v>
      </c>
      <c r="Y864" t="s">
        <v>812</v>
      </c>
      <c r="Z864" t="s">
        <v>619</v>
      </c>
      <c r="AA864">
        <v>1</v>
      </c>
      <c r="AB864">
        <v>262</v>
      </c>
      <c r="AE864" t="s">
        <v>531</v>
      </c>
      <c r="AF864">
        <v>262</v>
      </c>
      <c r="AG864" t="s">
        <v>671</v>
      </c>
      <c r="AH864" t="s">
        <v>1129</v>
      </c>
      <c r="AI864" t="s">
        <v>1130</v>
      </c>
      <c r="AJ864">
        <v>0.59524549999999998</v>
      </c>
      <c r="AK864">
        <v>385.30595953843624</v>
      </c>
      <c r="AL864">
        <v>262</v>
      </c>
      <c r="AM864">
        <v>475.68636980053861</v>
      </c>
      <c r="AN864">
        <v>323.45679012345681</v>
      </c>
      <c r="AO864">
        <v>0.29034678683635917</v>
      </c>
      <c r="AP864">
        <v>0.19742974710864197</v>
      </c>
      <c r="AQ864">
        <v>0.13341858489683281</v>
      </c>
    </row>
    <row r="865" spans="1:43" x14ac:dyDescent="0.35">
      <c r="A865">
        <v>864</v>
      </c>
      <c r="B865">
        <v>62</v>
      </c>
      <c r="C865" t="s">
        <v>9</v>
      </c>
      <c r="D865" s="3">
        <v>36.826448499999998</v>
      </c>
      <c r="E865" s="1">
        <v>121.70320700000001</v>
      </c>
      <c r="F865">
        <v>0</v>
      </c>
      <c r="G865" t="s">
        <v>10</v>
      </c>
      <c r="H865">
        <v>0</v>
      </c>
      <c r="I865">
        <v>591.16946066591197</v>
      </c>
      <c r="J865" s="80">
        <v>2015</v>
      </c>
      <c r="K865" t="s">
        <v>11</v>
      </c>
      <c r="M865">
        <v>1</v>
      </c>
      <c r="N865">
        <v>5</v>
      </c>
      <c r="O865" t="s">
        <v>18</v>
      </c>
      <c r="P865">
        <v>81</v>
      </c>
      <c r="Q865" t="s">
        <v>13</v>
      </c>
      <c r="R865" t="s">
        <v>21</v>
      </c>
      <c r="S865" t="s">
        <v>28</v>
      </c>
      <c r="T865" s="79">
        <v>0</v>
      </c>
      <c r="U865" s="79">
        <v>2</v>
      </c>
      <c r="V865" s="79">
        <v>1</v>
      </c>
      <c r="W865" s="79">
        <v>2</v>
      </c>
      <c r="X865">
        <v>0.61037440899999995</v>
      </c>
      <c r="Y865" t="s">
        <v>812</v>
      </c>
      <c r="Z865" t="s">
        <v>619</v>
      </c>
      <c r="AA865">
        <v>1</v>
      </c>
      <c r="AB865">
        <v>186</v>
      </c>
      <c r="AE865" t="s">
        <v>531</v>
      </c>
      <c r="AF865">
        <v>186</v>
      </c>
      <c r="AG865" t="s">
        <v>671</v>
      </c>
      <c r="AH865" t="s">
        <v>1129</v>
      </c>
      <c r="AI865" t="s">
        <v>1130</v>
      </c>
      <c r="AJ865">
        <v>0.59524549999999998</v>
      </c>
      <c r="AK865">
        <v>273.53781860362267</v>
      </c>
      <c r="AL865">
        <v>186</v>
      </c>
      <c r="AM865">
        <v>337.70101062175638</v>
      </c>
      <c r="AN865">
        <v>229.62962962962962</v>
      </c>
      <c r="AO865">
        <v>0.20612405477695728</v>
      </c>
      <c r="AP865">
        <v>0.14016004947407407</v>
      </c>
      <c r="AQ865">
        <v>0.13341858489683281</v>
      </c>
    </row>
    <row r="866" spans="1:43" x14ac:dyDescent="0.35">
      <c r="A866">
        <v>865</v>
      </c>
      <c r="B866">
        <v>62</v>
      </c>
      <c r="C866" t="s">
        <v>9</v>
      </c>
      <c r="D866" s="3">
        <v>36.935678199999998</v>
      </c>
      <c r="E866" s="1">
        <v>121.92696599999999</v>
      </c>
      <c r="F866">
        <v>0</v>
      </c>
      <c r="G866" t="s">
        <v>10</v>
      </c>
      <c r="H866">
        <v>0</v>
      </c>
      <c r="I866">
        <v>620.81343739846898</v>
      </c>
      <c r="J866" s="80">
        <v>2015</v>
      </c>
      <c r="K866" t="s">
        <v>11</v>
      </c>
      <c r="M866">
        <v>1</v>
      </c>
      <c r="N866">
        <v>5</v>
      </c>
      <c r="O866" t="s">
        <v>18</v>
      </c>
      <c r="P866">
        <v>81</v>
      </c>
      <c r="Q866" t="s">
        <v>13</v>
      </c>
      <c r="R866" t="s">
        <v>21</v>
      </c>
      <c r="S866" t="s">
        <v>28</v>
      </c>
      <c r="T866" s="79">
        <v>0</v>
      </c>
      <c r="U866" s="79">
        <v>2</v>
      </c>
      <c r="V866" s="79">
        <v>1</v>
      </c>
      <c r="W866" s="79">
        <v>2</v>
      </c>
      <c r="X866">
        <v>0.61037440899999995</v>
      </c>
      <c r="Y866" t="s">
        <v>812</v>
      </c>
      <c r="Z866" t="s">
        <v>619</v>
      </c>
      <c r="AA866">
        <v>1</v>
      </c>
      <c r="AB866">
        <v>5</v>
      </c>
      <c r="AE866" t="s">
        <v>531</v>
      </c>
      <c r="AF866">
        <v>5</v>
      </c>
      <c r="AG866" t="s">
        <v>671</v>
      </c>
      <c r="AH866" t="s">
        <v>1129</v>
      </c>
      <c r="AI866" t="s">
        <v>1130</v>
      </c>
      <c r="AJ866">
        <v>0.59524549999999998</v>
      </c>
      <c r="AK866">
        <v>7.3531671667640506</v>
      </c>
      <c r="AL866">
        <v>5</v>
      </c>
      <c r="AM866">
        <v>9.0779841564988271</v>
      </c>
      <c r="AN866">
        <v>6.1728395061728394</v>
      </c>
      <c r="AO866">
        <v>5.5409692144343346E-3</v>
      </c>
      <c r="AP866">
        <v>3.7677432654320982E-3</v>
      </c>
      <c r="AQ866">
        <v>0.13341858489683281</v>
      </c>
    </row>
    <row r="867" spans="1:43" x14ac:dyDescent="0.35">
      <c r="A867">
        <v>866</v>
      </c>
      <c r="B867">
        <v>62</v>
      </c>
      <c r="C867" t="s">
        <v>9</v>
      </c>
      <c r="D867" s="3">
        <v>37.1522638</v>
      </c>
      <c r="E867" s="1">
        <v>122.48855500000001</v>
      </c>
      <c r="F867">
        <v>0</v>
      </c>
      <c r="G867" t="s">
        <v>10</v>
      </c>
      <c r="H867">
        <v>0</v>
      </c>
      <c r="I867">
        <v>552.02178259577101</v>
      </c>
      <c r="J867" s="80">
        <v>2015</v>
      </c>
      <c r="K867" t="s">
        <v>11</v>
      </c>
      <c r="M867">
        <v>1</v>
      </c>
      <c r="N867">
        <v>5</v>
      </c>
      <c r="O867" t="s">
        <v>18</v>
      </c>
      <c r="P867">
        <v>81</v>
      </c>
      <c r="Q867" t="s">
        <v>13</v>
      </c>
      <c r="R867" t="s">
        <v>21</v>
      </c>
      <c r="S867" t="s">
        <v>28</v>
      </c>
      <c r="T867" s="79">
        <v>0</v>
      </c>
      <c r="U867" s="79">
        <v>2</v>
      </c>
      <c r="V867" s="79">
        <v>1</v>
      </c>
      <c r="W867" s="79">
        <v>2</v>
      </c>
      <c r="X867">
        <v>0.61037440899999995</v>
      </c>
      <c r="Y867" t="s">
        <v>812</v>
      </c>
      <c r="Z867" t="s">
        <v>619</v>
      </c>
      <c r="AA867">
        <v>1</v>
      </c>
      <c r="AB867">
        <v>5</v>
      </c>
      <c r="AE867" t="s">
        <v>531</v>
      </c>
      <c r="AF867">
        <v>5</v>
      </c>
      <c r="AG867" t="s">
        <v>671</v>
      </c>
      <c r="AH867" t="s">
        <v>1129</v>
      </c>
      <c r="AI867" t="s">
        <v>1130</v>
      </c>
      <c r="AJ867">
        <v>0.59524549999999998</v>
      </c>
      <c r="AK867">
        <v>7.3531671667640506</v>
      </c>
      <c r="AL867">
        <v>5</v>
      </c>
      <c r="AM867">
        <v>9.0779841564988271</v>
      </c>
      <c r="AN867">
        <v>6.1728395061728394</v>
      </c>
      <c r="AO867">
        <v>5.5409692144343346E-3</v>
      </c>
      <c r="AP867">
        <v>3.7677432654320982E-3</v>
      </c>
      <c r="AQ867">
        <v>0.13341858489683281</v>
      </c>
    </row>
    <row r="868" spans="1:43" x14ac:dyDescent="0.35">
      <c r="A868">
        <v>867</v>
      </c>
      <c r="B868">
        <v>62</v>
      </c>
      <c r="C868" t="s">
        <v>9</v>
      </c>
      <c r="D868" s="75">
        <v>37.221743600000003</v>
      </c>
      <c r="E868" s="76">
        <v>119.215549</v>
      </c>
      <c r="F868">
        <v>0</v>
      </c>
      <c r="G868" t="s">
        <v>10</v>
      </c>
      <c r="H868">
        <v>0</v>
      </c>
      <c r="I868">
        <v>537.19195460536503</v>
      </c>
      <c r="J868" s="80">
        <v>2015</v>
      </c>
      <c r="K868" t="s">
        <v>11</v>
      </c>
      <c r="M868">
        <v>1</v>
      </c>
      <c r="N868">
        <v>5</v>
      </c>
      <c r="O868" t="s">
        <v>18</v>
      </c>
      <c r="P868">
        <v>81</v>
      </c>
      <c r="Q868" t="s">
        <v>13</v>
      </c>
      <c r="R868" t="s">
        <v>21</v>
      </c>
      <c r="S868" t="s">
        <v>28</v>
      </c>
      <c r="T868" s="79">
        <v>0</v>
      </c>
      <c r="U868" s="79">
        <v>2</v>
      </c>
      <c r="V868" s="79">
        <v>1</v>
      </c>
      <c r="W868" s="79">
        <v>2</v>
      </c>
      <c r="X868">
        <v>0.61037440899999995</v>
      </c>
      <c r="Y868" t="s">
        <v>812</v>
      </c>
      <c r="Z868" t="s">
        <v>619</v>
      </c>
      <c r="AA868">
        <v>1</v>
      </c>
      <c r="AB868">
        <v>79</v>
      </c>
      <c r="AE868" t="s">
        <v>531</v>
      </c>
      <c r="AF868">
        <v>79</v>
      </c>
      <c r="AG868" t="s">
        <v>671</v>
      </c>
      <c r="AH868" t="s">
        <v>1129</v>
      </c>
      <c r="AI868" t="s">
        <v>1130</v>
      </c>
      <c r="AJ868">
        <v>0.59524549999999998</v>
      </c>
      <c r="AK868">
        <v>116.18004123487199</v>
      </c>
      <c r="AL868">
        <v>79</v>
      </c>
      <c r="AM868">
        <v>143.43214967268148</v>
      </c>
      <c r="AN868">
        <v>97.53086419753086</v>
      </c>
      <c r="AO868">
        <v>8.7547313588062489E-2</v>
      </c>
      <c r="AP868">
        <v>5.9530343593827154E-2</v>
      </c>
      <c r="AQ868">
        <v>0.13341858489683281</v>
      </c>
    </row>
    <row r="869" spans="1:43" x14ac:dyDescent="0.35">
      <c r="A869">
        <v>868</v>
      </c>
      <c r="B869">
        <v>62</v>
      </c>
      <c r="C869" t="s">
        <v>9</v>
      </c>
      <c r="D869" s="75">
        <v>37.385941699999997</v>
      </c>
      <c r="E869" s="76">
        <v>119.93647300000001</v>
      </c>
      <c r="F869">
        <v>0</v>
      </c>
      <c r="G869" t="s">
        <v>10</v>
      </c>
      <c r="H869">
        <v>0</v>
      </c>
      <c r="I869">
        <v>480.42795887286599</v>
      </c>
      <c r="J869" s="80">
        <v>2015</v>
      </c>
      <c r="K869" t="s">
        <v>11</v>
      </c>
      <c r="M869">
        <v>1</v>
      </c>
      <c r="N869">
        <v>5</v>
      </c>
      <c r="O869" t="s">
        <v>18</v>
      </c>
      <c r="P869">
        <v>81</v>
      </c>
      <c r="Q869" t="s">
        <v>13</v>
      </c>
      <c r="R869" t="s">
        <v>21</v>
      </c>
      <c r="S869" t="s">
        <v>28</v>
      </c>
      <c r="T869" s="79">
        <v>0</v>
      </c>
      <c r="U869" s="79">
        <v>2</v>
      </c>
      <c r="V869" s="79">
        <v>1</v>
      </c>
      <c r="W869" s="79">
        <v>2</v>
      </c>
      <c r="X869">
        <v>0.61037440899999995</v>
      </c>
      <c r="Y869" t="s">
        <v>812</v>
      </c>
      <c r="Z869" t="s">
        <v>619</v>
      </c>
      <c r="AA869">
        <v>1</v>
      </c>
      <c r="AB869">
        <v>11</v>
      </c>
      <c r="AE869" t="s">
        <v>531</v>
      </c>
      <c r="AF869">
        <v>11</v>
      </c>
      <c r="AG869" t="s">
        <v>671</v>
      </c>
      <c r="AH869" t="s">
        <v>1129</v>
      </c>
      <c r="AI869" t="s">
        <v>1130</v>
      </c>
      <c r="AJ869">
        <v>0.59524549999999998</v>
      </c>
      <c r="AK869">
        <v>16.17696776688091</v>
      </c>
      <c r="AL869">
        <v>11</v>
      </c>
      <c r="AM869">
        <v>19.971565144297422</v>
      </c>
      <c r="AN869">
        <v>13.580246913580247</v>
      </c>
      <c r="AO869">
        <v>1.2190132271755538E-2</v>
      </c>
      <c r="AP869">
        <v>8.289035183950617E-3</v>
      </c>
      <c r="AQ869">
        <v>0.13341858489683281</v>
      </c>
    </row>
    <row r="870" spans="1:43" x14ac:dyDescent="0.35">
      <c r="A870">
        <v>869</v>
      </c>
      <c r="B870">
        <v>62</v>
      </c>
      <c r="C870" t="s">
        <v>9</v>
      </c>
      <c r="D870" s="75">
        <v>37.436483299999999</v>
      </c>
      <c r="E870" s="76">
        <v>118.921992</v>
      </c>
      <c r="F870">
        <v>0</v>
      </c>
      <c r="G870" t="s">
        <v>10</v>
      </c>
      <c r="H870">
        <v>0</v>
      </c>
      <c r="I870">
        <v>522.98350225335901</v>
      </c>
      <c r="J870" s="80">
        <v>2015</v>
      </c>
      <c r="K870" t="s">
        <v>11</v>
      </c>
      <c r="M870">
        <v>1</v>
      </c>
      <c r="N870">
        <v>5</v>
      </c>
      <c r="O870" t="s">
        <v>18</v>
      </c>
      <c r="P870">
        <v>81</v>
      </c>
      <c r="Q870" t="s">
        <v>13</v>
      </c>
      <c r="R870" t="s">
        <v>21</v>
      </c>
      <c r="S870" t="s">
        <v>28</v>
      </c>
      <c r="T870" s="79">
        <v>0</v>
      </c>
      <c r="U870" s="79">
        <v>2</v>
      </c>
      <c r="V870" s="79">
        <v>1</v>
      </c>
      <c r="W870" s="79">
        <v>2</v>
      </c>
      <c r="X870">
        <v>0.61037440899999995</v>
      </c>
      <c r="Y870" t="s">
        <v>812</v>
      </c>
      <c r="Z870" t="s">
        <v>619</v>
      </c>
      <c r="AA870">
        <v>1</v>
      </c>
      <c r="AB870">
        <v>870</v>
      </c>
      <c r="AE870" t="s">
        <v>531</v>
      </c>
      <c r="AF870">
        <v>870</v>
      </c>
      <c r="AG870" t="s">
        <v>671</v>
      </c>
      <c r="AH870" t="s">
        <v>1129</v>
      </c>
      <c r="AI870" t="s">
        <v>1130</v>
      </c>
      <c r="AJ870">
        <v>0.59524549999999998</v>
      </c>
      <c r="AK870">
        <v>1279.4510870169447</v>
      </c>
      <c r="AL870">
        <v>870</v>
      </c>
      <c r="AM870">
        <v>1579.569243230796</v>
      </c>
      <c r="AN870">
        <v>1074.0740740740741</v>
      </c>
      <c r="AO870">
        <v>0.96412864331157422</v>
      </c>
      <c r="AP870">
        <v>0.65558732818518517</v>
      </c>
      <c r="AQ870">
        <v>0.13341858489683281</v>
      </c>
    </row>
    <row r="871" spans="1:43" x14ac:dyDescent="0.35">
      <c r="A871">
        <v>870</v>
      </c>
      <c r="B871">
        <v>62</v>
      </c>
      <c r="C871" t="s">
        <v>9</v>
      </c>
      <c r="D871" s="75">
        <v>37.4559657</v>
      </c>
      <c r="E871" s="76">
        <v>121.70822099999999</v>
      </c>
      <c r="F871">
        <v>0</v>
      </c>
      <c r="G871" t="s">
        <v>10</v>
      </c>
      <c r="H871">
        <v>0</v>
      </c>
      <c r="I871">
        <v>576.576733695862</v>
      </c>
      <c r="J871" s="80">
        <v>2015</v>
      </c>
      <c r="K871" t="s">
        <v>11</v>
      </c>
      <c r="M871">
        <v>1</v>
      </c>
      <c r="N871">
        <v>5</v>
      </c>
      <c r="O871" t="s">
        <v>18</v>
      </c>
      <c r="P871">
        <v>81</v>
      </c>
      <c r="Q871" t="s">
        <v>13</v>
      </c>
      <c r="R871" t="s">
        <v>21</v>
      </c>
      <c r="S871" t="s">
        <v>28</v>
      </c>
      <c r="T871" s="79">
        <v>0</v>
      </c>
      <c r="U871" s="79">
        <v>2</v>
      </c>
      <c r="V871" s="79">
        <v>1</v>
      </c>
      <c r="W871" s="79">
        <v>2</v>
      </c>
      <c r="X871">
        <v>0.61037440899999995</v>
      </c>
      <c r="Y871" t="s">
        <v>812</v>
      </c>
      <c r="Z871" t="s">
        <v>619</v>
      </c>
      <c r="AA871">
        <v>1</v>
      </c>
      <c r="AB871">
        <v>13</v>
      </c>
      <c r="AE871" t="s">
        <v>531</v>
      </c>
      <c r="AF871">
        <v>13</v>
      </c>
      <c r="AG871" t="s">
        <v>671</v>
      </c>
      <c r="AH871" t="s">
        <v>1129</v>
      </c>
      <c r="AI871" t="s">
        <v>1130</v>
      </c>
      <c r="AJ871">
        <v>0.59524549999999998</v>
      </c>
      <c r="AK871">
        <v>19.118234633586532</v>
      </c>
      <c r="AL871">
        <v>13</v>
      </c>
      <c r="AM871">
        <v>23.602758806896954</v>
      </c>
      <c r="AN871">
        <v>16.049382716049383</v>
      </c>
      <c r="AO871">
        <v>1.4406519957529272E-2</v>
      </c>
      <c r="AP871">
        <v>9.7961324901234565E-3</v>
      </c>
      <c r="AQ871">
        <v>0.13341858489683281</v>
      </c>
    </row>
    <row r="872" spans="1:43" x14ac:dyDescent="0.35">
      <c r="A872">
        <v>871</v>
      </c>
      <c r="B872">
        <v>62</v>
      </c>
      <c r="C872" t="s">
        <v>9</v>
      </c>
      <c r="D872" s="75">
        <v>37.4559657</v>
      </c>
      <c r="E872" s="76">
        <v>121.70822099999999</v>
      </c>
      <c r="F872">
        <v>0</v>
      </c>
      <c r="G872" t="s">
        <v>10</v>
      </c>
      <c r="H872">
        <v>0</v>
      </c>
      <c r="I872">
        <v>576.576733695862</v>
      </c>
      <c r="J872" s="80">
        <v>2015</v>
      </c>
      <c r="K872" t="s">
        <v>11</v>
      </c>
      <c r="M872">
        <v>1</v>
      </c>
      <c r="N872">
        <v>5</v>
      </c>
      <c r="O872" t="s">
        <v>18</v>
      </c>
      <c r="P872">
        <v>81</v>
      </c>
      <c r="Q872" t="s">
        <v>13</v>
      </c>
      <c r="R872" t="s">
        <v>21</v>
      </c>
      <c r="S872" t="s">
        <v>28</v>
      </c>
      <c r="T872" s="79">
        <v>0</v>
      </c>
      <c r="U872" s="79">
        <v>2</v>
      </c>
      <c r="V872" s="79">
        <v>1</v>
      </c>
      <c r="W872" s="79">
        <v>2</v>
      </c>
      <c r="X872">
        <v>0.61037440899999995</v>
      </c>
      <c r="Y872" t="s">
        <v>812</v>
      </c>
      <c r="Z872" t="s">
        <v>619</v>
      </c>
      <c r="AA872">
        <v>1</v>
      </c>
      <c r="AB872">
        <v>38</v>
      </c>
      <c r="AE872" t="s">
        <v>531</v>
      </c>
      <c r="AF872">
        <v>38</v>
      </c>
      <c r="AG872" t="s">
        <v>671</v>
      </c>
      <c r="AH872" t="s">
        <v>1129</v>
      </c>
      <c r="AI872" t="s">
        <v>1130</v>
      </c>
      <c r="AJ872">
        <v>0.59524549999999998</v>
      </c>
      <c r="AK872">
        <v>55.884070467406787</v>
      </c>
      <c r="AL872">
        <v>38</v>
      </c>
      <c r="AM872">
        <v>68.992679589391088</v>
      </c>
      <c r="AN872">
        <v>46.913580246913575</v>
      </c>
      <c r="AO872">
        <v>4.2111366029700947E-2</v>
      </c>
      <c r="AP872">
        <v>2.8634848817283946E-2</v>
      </c>
      <c r="AQ872">
        <v>0.13341858489683281</v>
      </c>
    </row>
    <row r="873" spans="1:43" x14ac:dyDescent="0.35">
      <c r="A873">
        <v>872</v>
      </c>
      <c r="B873">
        <v>62</v>
      </c>
      <c r="C873" t="s">
        <v>9</v>
      </c>
      <c r="D873" s="75">
        <v>37.4559657</v>
      </c>
      <c r="E873" s="76">
        <v>121.70822099999999</v>
      </c>
      <c r="F873">
        <v>0</v>
      </c>
      <c r="G873" t="s">
        <v>10</v>
      </c>
      <c r="H873">
        <v>0</v>
      </c>
      <c r="I873">
        <v>576.576733695862</v>
      </c>
      <c r="J873" s="80">
        <v>2015</v>
      </c>
      <c r="K873" t="s">
        <v>11</v>
      </c>
      <c r="M873">
        <v>1</v>
      </c>
      <c r="N873">
        <v>5</v>
      </c>
      <c r="O873" t="s">
        <v>18</v>
      </c>
      <c r="P873">
        <v>81</v>
      </c>
      <c r="Q873" t="s">
        <v>13</v>
      </c>
      <c r="R873" t="s">
        <v>21</v>
      </c>
      <c r="S873" t="s">
        <v>28</v>
      </c>
      <c r="T873" s="79">
        <v>0</v>
      </c>
      <c r="U873" s="79">
        <v>2</v>
      </c>
      <c r="V873" s="79">
        <v>1</v>
      </c>
      <c r="W873" s="79">
        <v>2</v>
      </c>
      <c r="X873">
        <v>0.61037440899999995</v>
      </c>
      <c r="Y873" t="s">
        <v>812</v>
      </c>
      <c r="Z873" t="s">
        <v>619</v>
      </c>
      <c r="AA873">
        <v>1</v>
      </c>
      <c r="AB873">
        <v>924</v>
      </c>
      <c r="AE873" t="s">
        <v>531</v>
      </c>
      <c r="AF873">
        <v>924</v>
      </c>
      <c r="AG873" t="s">
        <v>671</v>
      </c>
      <c r="AH873" t="s">
        <v>1129</v>
      </c>
      <c r="AI873" t="s">
        <v>1130</v>
      </c>
      <c r="AJ873">
        <v>0.59524549999999998</v>
      </c>
      <c r="AK873">
        <v>1358.8652924179964</v>
      </c>
      <c r="AL873">
        <v>924</v>
      </c>
      <c r="AM873">
        <v>1677.6114721209833</v>
      </c>
      <c r="AN873">
        <v>1140.7407407407406</v>
      </c>
      <c r="AO873">
        <v>1.0239711108274652</v>
      </c>
      <c r="AP873">
        <v>0.6962789554518517</v>
      </c>
      <c r="AQ873">
        <v>0.13341858489683281</v>
      </c>
    </row>
    <row r="874" spans="1:43" x14ac:dyDescent="0.35">
      <c r="A874">
        <v>873</v>
      </c>
      <c r="B874">
        <v>62</v>
      </c>
      <c r="C874" t="s">
        <v>9</v>
      </c>
      <c r="D874" s="75">
        <v>37.521028600000001</v>
      </c>
      <c r="E874" s="76">
        <v>121.448701</v>
      </c>
      <c r="F874">
        <v>0</v>
      </c>
      <c r="G874" t="s">
        <v>10</v>
      </c>
      <c r="H874">
        <v>0</v>
      </c>
      <c r="I874">
        <v>570.12247790906099</v>
      </c>
      <c r="J874" s="80">
        <v>2015</v>
      </c>
      <c r="K874" t="s">
        <v>11</v>
      </c>
      <c r="M874">
        <v>1</v>
      </c>
      <c r="N874">
        <v>5</v>
      </c>
      <c r="O874" t="s">
        <v>18</v>
      </c>
      <c r="P874">
        <v>81</v>
      </c>
      <c r="Q874" t="s">
        <v>13</v>
      </c>
      <c r="R874" t="s">
        <v>21</v>
      </c>
      <c r="S874" t="s">
        <v>28</v>
      </c>
      <c r="T874" s="79">
        <v>0</v>
      </c>
      <c r="U874" s="79">
        <v>2</v>
      </c>
      <c r="V874" s="79">
        <v>1</v>
      </c>
      <c r="W874" s="79">
        <v>2</v>
      </c>
      <c r="X874">
        <v>0.61037440899999995</v>
      </c>
      <c r="Y874" t="s">
        <v>812</v>
      </c>
      <c r="Z874" t="s">
        <v>619</v>
      </c>
      <c r="AA874">
        <v>1</v>
      </c>
      <c r="AB874">
        <v>847</v>
      </c>
      <c r="AE874" t="s">
        <v>531</v>
      </c>
      <c r="AF874">
        <v>847</v>
      </c>
      <c r="AG874" t="s">
        <v>671</v>
      </c>
      <c r="AH874" t="s">
        <v>1129</v>
      </c>
      <c r="AI874" t="s">
        <v>1130</v>
      </c>
      <c r="AJ874">
        <v>0.59524549999999998</v>
      </c>
      <c r="AK874">
        <v>1245.6265180498303</v>
      </c>
      <c r="AL874">
        <v>847</v>
      </c>
      <c r="AM874">
        <v>1537.8105161109017</v>
      </c>
      <c r="AN874">
        <v>1045.679012345679</v>
      </c>
      <c r="AO874">
        <v>0.93864018492517654</v>
      </c>
      <c r="AP874">
        <v>0.63825570916419749</v>
      </c>
      <c r="AQ874">
        <v>0.13341858489683281</v>
      </c>
    </row>
    <row r="875" spans="1:43" x14ac:dyDescent="0.35">
      <c r="A875">
        <v>874</v>
      </c>
      <c r="B875">
        <v>62</v>
      </c>
      <c r="C875" t="s">
        <v>9</v>
      </c>
      <c r="D875" s="3">
        <v>37.543891000000002</v>
      </c>
      <c r="E875" s="1">
        <v>122.111895</v>
      </c>
      <c r="F875">
        <v>0</v>
      </c>
      <c r="G875" t="s">
        <v>10</v>
      </c>
      <c r="H875">
        <v>0</v>
      </c>
      <c r="I875">
        <v>704.77886735816503</v>
      </c>
      <c r="J875" s="80">
        <v>2015</v>
      </c>
      <c r="K875" t="s">
        <v>11</v>
      </c>
      <c r="M875">
        <v>1</v>
      </c>
      <c r="N875">
        <v>5</v>
      </c>
      <c r="O875" t="s">
        <v>18</v>
      </c>
      <c r="P875">
        <v>81</v>
      </c>
      <c r="Q875" t="s">
        <v>13</v>
      </c>
      <c r="R875" t="s">
        <v>21</v>
      </c>
      <c r="S875" t="s">
        <v>28</v>
      </c>
      <c r="T875" s="79">
        <v>0</v>
      </c>
      <c r="U875" s="79">
        <v>2</v>
      </c>
      <c r="V875" s="79">
        <v>1</v>
      </c>
      <c r="W875" s="79">
        <v>2</v>
      </c>
      <c r="X875">
        <v>0.61037440899999995</v>
      </c>
      <c r="Y875" t="s">
        <v>812</v>
      </c>
      <c r="Z875" t="s">
        <v>619</v>
      </c>
      <c r="AA875">
        <v>1</v>
      </c>
      <c r="AB875">
        <v>6</v>
      </c>
      <c r="AE875" t="s">
        <v>531</v>
      </c>
      <c r="AF875">
        <v>6</v>
      </c>
      <c r="AG875" t="s">
        <v>671</v>
      </c>
      <c r="AH875" t="s">
        <v>1129</v>
      </c>
      <c r="AI875" t="s">
        <v>1130</v>
      </c>
      <c r="AJ875">
        <v>0.59524549999999998</v>
      </c>
      <c r="AK875">
        <v>8.8238006001168596</v>
      </c>
      <c r="AL875">
        <v>6</v>
      </c>
      <c r="AM875">
        <v>10.893580987798591</v>
      </c>
      <c r="AN875">
        <v>7.4074074074074066</v>
      </c>
      <c r="AO875">
        <v>6.6491630573212003E-3</v>
      </c>
      <c r="AP875">
        <v>4.5212919185185175E-3</v>
      </c>
      <c r="AQ875">
        <v>0.13341858489683281</v>
      </c>
    </row>
    <row r="876" spans="1:43" x14ac:dyDescent="0.35">
      <c r="A876">
        <v>875</v>
      </c>
      <c r="B876">
        <v>62</v>
      </c>
      <c r="C876" t="s">
        <v>9</v>
      </c>
      <c r="D876" s="75">
        <v>37.543891000000002</v>
      </c>
      <c r="E876" s="76">
        <v>122.111895</v>
      </c>
      <c r="F876">
        <v>0</v>
      </c>
      <c r="G876" t="s">
        <v>10</v>
      </c>
      <c r="H876">
        <v>0</v>
      </c>
      <c r="I876">
        <v>704.77886735816503</v>
      </c>
      <c r="J876" s="80">
        <v>2015</v>
      </c>
      <c r="K876" t="s">
        <v>11</v>
      </c>
      <c r="M876">
        <v>1</v>
      </c>
      <c r="N876">
        <v>5</v>
      </c>
      <c r="O876" t="s">
        <v>18</v>
      </c>
      <c r="P876">
        <v>81</v>
      </c>
      <c r="Q876" t="s">
        <v>13</v>
      </c>
      <c r="R876" t="s">
        <v>21</v>
      </c>
      <c r="S876" t="s">
        <v>28</v>
      </c>
      <c r="T876" s="79">
        <v>0</v>
      </c>
      <c r="U876" s="79">
        <v>2</v>
      </c>
      <c r="V876" s="79">
        <v>1</v>
      </c>
      <c r="W876" s="79">
        <v>2</v>
      </c>
      <c r="X876">
        <v>0.61037440899999995</v>
      </c>
      <c r="Y876" t="s">
        <v>812</v>
      </c>
      <c r="Z876" t="s">
        <v>619</v>
      </c>
      <c r="AA876">
        <v>1</v>
      </c>
      <c r="AB876">
        <v>1090</v>
      </c>
      <c r="AE876" t="s">
        <v>531</v>
      </c>
      <c r="AF876">
        <v>1090</v>
      </c>
      <c r="AG876" t="s">
        <v>671</v>
      </c>
      <c r="AH876" t="s">
        <v>1129</v>
      </c>
      <c r="AI876" t="s">
        <v>1130</v>
      </c>
      <c r="AJ876">
        <v>0.59524549999999998</v>
      </c>
      <c r="AK876">
        <v>1602.9904423545631</v>
      </c>
      <c r="AL876">
        <v>1090</v>
      </c>
      <c r="AM876">
        <v>1979.0005461167445</v>
      </c>
      <c r="AN876">
        <v>1345.679012345679</v>
      </c>
      <c r="AO876">
        <v>1.2079312887466851</v>
      </c>
      <c r="AP876">
        <v>0.82136803186419749</v>
      </c>
      <c r="AQ876">
        <v>0.13341858489683281</v>
      </c>
    </row>
    <row r="877" spans="1:43" x14ac:dyDescent="0.35">
      <c r="A877">
        <v>876</v>
      </c>
      <c r="B877">
        <v>62</v>
      </c>
      <c r="C877" t="s">
        <v>9</v>
      </c>
      <c r="D877" s="75">
        <v>37.574062400000003</v>
      </c>
      <c r="E877" s="76">
        <v>121.269396</v>
      </c>
      <c r="F877">
        <v>0</v>
      </c>
      <c r="G877" t="s">
        <v>10</v>
      </c>
      <c r="H877">
        <v>0</v>
      </c>
      <c r="I877">
        <v>589.49859459866298</v>
      </c>
      <c r="J877" s="80">
        <v>2015</v>
      </c>
      <c r="K877" t="s">
        <v>11</v>
      </c>
      <c r="M877">
        <v>1</v>
      </c>
      <c r="N877">
        <v>5</v>
      </c>
      <c r="O877" t="s">
        <v>18</v>
      </c>
      <c r="P877">
        <v>81</v>
      </c>
      <c r="Q877" t="s">
        <v>13</v>
      </c>
      <c r="R877" t="s">
        <v>21</v>
      </c>
      <c r="S877" t="s">
        <v>28</v>
      </c>
      <c r="T877" s="79">
        <v>0</v>
      </c>
      <c r="U877" s="79">
        <v>2</v>
      </c>
      <c r="V877" s="79">
        <v>1</v>
      </c>
      <c r="W877" s="79">
        <v>2</v>
      </c>
      <c r="X877">
        <v>0.61037440899999995</v>
      </c>
      <c r="Y877" t="s">
        <v>812</v>
      </c>
      <c r="Z877" t="s">
        <v>619</v>
      </c>
      <c r="AA877">
        <v>1</v>
      </c>
      <c r="AB877">
        <v>5</v>
      </c>
      <c r="AE877" t="s">
        <v>531</v>
      </c>
      <c r="AF877">
        <v>5</v>
      </c>
      <c r="AG877" t="s">
        <v>671</v>
      </c>
      <c r="AH877" t="s">
        <v>1129</v>
      </c>
      <c r="AI877" t="s">
        <v>1130</v>
      </c>
      <c r="AJ877">
        <v>0.59524549999999998</v>
      </c>
      <c r="AK877">
        <v>7.3531671667640506</v>
      </c>
      <c r="AL877">
        <v>5</v>
      </c>
      <c r="AM877">
        <v>9.0779841564988271</v>
      </c>
      <c r="AN877">
        <v>6.1728395061728394</v>
      </c>
      <c r="AO877">
        <v>5.5409692144343346E-3</v>
      </c>
      <c r="AP877">
        <v>3.7677432654320982E-3</v>
      </c>
      <c r="AQ877">
        <v>0.13341858489683281</v>
      </c>
    </row>
    <row r="878" spans="1:43" x14ac:dyDescent="0.35">
      <c r="A878">
        <v>877</v>
      </c>
      <c r="B878">
        <v>62</v>
      </c>
      <c r="C878" t="s">
        <v>9</v>
      </c>
      <c r="D878" s="75">
        <v>37.5966466</v>
      </c>
      <c r="E878" s="76">
        <v>118.96463799999999</v>
      </c>
      <c r="F878">
        <v>0</v>
      </c>
      <c r="G878" t="s">
        <v>10</v>
      </c>
      <c r="H878">
        <v>0</v>
      </c>
      <c r="I878">
        <v>467.66565874218298</v>
      </c>
      <c r="J878" s="80">
        <v>2015</v>
      </c>
      <c r="K878" t="s">
        <v>11</v>
      </c>
      <c r="M878">
        <v>1</v>
      </c>
      <c r="N878">
        <v>5</v>
      </c>
      <c r="O878" t="s">
        <v>18</v>
      </c>
      <c r="P878">
        <v>81</v>
      </c>
      <c r="Q878" t="s">
        <v>13</v>
      </c>
      <c r="R878" t="s">
        <v>21</v>
      </c>
      <c r="S878" t="s">
        <v>28</v>
      </c>
      <c r="T878" s="79">
        <v>0</v>
      </c>
      <c r="U878" s="79">
        <v>2</v>
      </c>
      <c r="V878" s="79">
        <v>1</v>
      </c>
      <c r="W878" s="79">
        <v>2</v>
      </c>
      <c r="X878">
        <v>0.61037440899999995</v>
      </c>
      <c r="Y878" t="s">
        <v>812</v>
      </c>
      <c r="Z878" t="s">
        <v>619</v>
      </c>
      <c r="AA878">
        <v>1</v>
      </c>
      <c r="AB878">
        <v>44</v>
      </c>
      <c r="AE878" t="s">
        <v>531</v>
      </c>
      <c r="AF878">
        <v>44</v>
      </c>
      <c r="AG878" t="s">
        <v>671</v>
      </c>
      <c r="AH878" t="s">
        <v>1129</v>
      </c>
      <c r="AI878" t="s">
        <v>1130</v>
      </c>
      <c r="AJ878">
        <v>0.59524549999999998</v>
      </c>
      <c r="AK878">
        <v>64.707871067523641</v>
      </c>
      <c r="AL878">
        <v>44</v>
      </c>
      <c r="AM878">
        <v>79.886260577189688</v>
      </c>
      <c r="AN878">
        <v>54.320987654320987</v>
      </c>
      <c r="AO878">
        <v>4.876052908702215E-2</v>
      </c>
      <c r="AP878">
        <v>3.3156140735802468E-2</v>
      </c>
      <c r="AQ878">
        <v>0.13341858489683281</v>
      </c>
    </row>
    <row r="879" spans="1:43" x14ac:dyDescent="0.35">
      <c r="A879">
        <v>878</v>
      </c>
      <c r="B879">
        <v>62</v>
      </c>
      <c r="C879" t="s">
        <v>9</v>
      </c>
      <c r="D879" s="75">
        <v>37.5966466</v>
      </c>
      <c r="E879" s="76">
        <v>118.96463799999999</v>
      </c>
      <c r="F879">
        <v>0</v>
      </c>
      <c r="G879" t="s">
        <v>10</v>
      </c>
      <c r="H879">
        <v>0</v>
      </c>
      <c r="I879">
        <v>467.66565874218298</v>
      </c>
      <c r="J879" s="80">
        <v>2015</v>
      </c>
      <c r="K879" t="s">
        <v>11</v>
      </c>
      <c r="M879">
        <v>1</v>
      </c>
      <c r="N879">
        <v>5</v>
      </c>
      <c r="O879" t="s">
        <v>18</v>
      </c>
      <c r="P879">
        <v>81</v>
      </c>
      <c r="Q879" t="s">
        <v>13</v>
      </c>
      <c r="R879" t="s">
        <v>21</v>
      </c>
      <c r="S879" t="s">
        <v>28</v>
      </c>
      <c r="T879" s="79">
        <v>0</v>
      </c>
      <c r="U879" s="79">
        <v>2</v>
      </c>
      <c r="V879" s="79">
        <v>1</v>
      </c>
      <c r="W879" s="79">
        <v>2</v>
      </c>
      <c r="X879">
        <v>0.61037440899999995</v>
      </c>
      <c r="Y879" t="s">
        <v>812</v>
      </c>
      <c r="Z879" t="s">
        <v>619</v>
      </c>
      <c r="AA879">
        <v>1</v>
      </c>
      <c r="AB879">
        <v>130</v>
      </c>
      <c r="AE879" t="s">
        <v>531</v>
      </c>
      <c r="AF879">
        <v>130</v>
      </c>
      <c r="AG879" t="s">
        <v>671</v>
      </c>
      <c r="AH879" t="s">
        <v>1129</v>
      </c>
      <c r="AI879" t="s">
        <v>1130</v>
      </c>
      <c r="AJ879">
        <v>0.59524549999999998</v>
      </c>
      <c r="AK879">
        <v>191.1823463358653</v>
      </c>
      <c r="AL879">
        <v>130</v>
      </c>
      <c r="AM879">
        <v>236.02758806896952</v>
      </c>
      <c r="AN879">
        <v>160.49382716049382</v>
      </c>
      <c r="AO879">
        <v>0.14406519957529271</v>
      </c>
      <c r="AP879">
        <v>9.7961324901234548E-2</v>
      </c>
      <c r="AQ879">
        <v>0.13341858489683281</v>
      </c>
    </row>
    <row r="880" spans="1:43" x14ac:dyDescent="0.35">
      <c r="A880">
        <v>879</v>
      </c>
      <c r="B880">
        <v>62</v>
      </c>
      <c r="C880" t="s">
        <v>9</v>
      </c>
      <c r="D880" s="75">
        <v>37.689948999999999</v>
      </c>
      <c r="E880" s="76">
        <v>120.339163</v>
      </c>
      <c r="F880">
        <v>0</v>
      </c>
      <c r="G880" t="s">
        <v>10</v>
      </c>
      <c r="H880">
        <v>0</v>
      </c>
      <c r="I880">
        <v>503.74988472752801</v>
      </c>
      <c r="J880" s="80">
        <v>2015</v>
      </c>
      <c r="K880" t="s">
        <v>11</v>
      </c>
      <c r="M880">
        <v>1</v>
      </c>
      <c r="N880">
        <v>5</v>
      </c>
      <c r="O880" t="s">
        <v>18</v>
      </c>
      <c r="P880">
        <v>81</v>
      </c>
      <c r="Q880" t="s">
        <v>13</v>
      </c>
      <c r="R880" t="s">
        <v>21</v>
      </c>
      <c r="S880" t="s">
        <v>28</v>
      </c>
      <c r="T880" s="79">
        <v>0</v>
      </c>
      <c r="U880" s="79">
        <v>2</v>
      </c>
      <c r="V880" s="79">
        <v>1</v>
      </c>
      <c r="W880" s="79">
        <v>2</v>
      </c>
      <c r="X880">
        <v>0.61037440899999995</v>
      </c>
      <c r="Y880" t="s">
        <v>812</v>
      </c>
      <c r="Z880" t="s">
        <v>619</v>
      </c>
      <c r="AA880">
        <v>1</v>
      </c>
      <c r="AB880">
        <v>154</v>
      </c>
      <c r="AE880" t="s">
        <v>531</v>
      </c>
      <c r="AF880">
        <v>154</v>
      </c>
      <c r="AG880" t="s">
        <v>671</v>
      </c>
      <c r="AH880" t="s">
        <v>1129</v>
      </c>
      <c r="AI880" t="s">
        <v>1130</v>
      </c>
      <c r="AJ880">
        <v>0.59524549999999998</v>
      </c>
      <c r="AK880">
        <v>226.47754873633272</v>
      </c>
      <c r="AL880">
        <v>154</v>
      </c>
      <c r="AM880">
        <v>279.60191202016387</v>
      </c>
      <c r="AN880">
        <v>190.12345679012347</v>
      </c>
      <c r="AO880">
        <v>0.17066185180457752</v>
      </c>
      <c r="AP880">
        <v>0.11604649257530864</v>
      </c>
      <c r="AQ880">
        <v>0.13341858489683281</v>
      </c>
    </row>
    <row r="881" spans="1:43" x14ac:dyDescent="0.35">
      <c r="A881">
        <v>880</v>
      </c>
      <c r="B881">
        <v>62</v>
      </c>
      <c r="C881" t="s">
        <v>9</v>
      </c>
      <c r="D881" s="75">
        <v>37.7498626</v>
      </c>
      <c r="E881" s="76">
        <v>120.526516</v>
      </c>
      <c r="F881">
        <v>0</v>
      </c>
      <c r="G881" t="s">
        <v>10</v>
      </c>
      <c r="H881">
        <v>0</v>
      </c>
      <c r="I881">
        <v>573.28138205739106</v>
      </c>
      <c r="J881" s="80">
        <v>2015</v>
      </c>
      <c r="K881" t="s">
        <v>11</v>
      </c>
      <c r="M881">
        <v>1</v>
      </c>
      <c r="N881">
        <v>5</v>
      </c>
      <c r="O881" t="s">
        <v>18</v>
      </c>
      <c r="P881">
        <v>81</v>
      </c>
      <c r="Q881" t="s">
        <v>13</v>
      </c>
      <c r="R881" t="s">
        <v>21</v>
      </c>
      <c r="S881" t="s">
        <v>28</v>
      </c>
      <c r="T881" s="79">
        <v>0</v>
      </c>
      <c r="U881" s="79">
        <v>2</v>
      </c>
      <c r="V881" s="79">
        <v>1</v>
      </c>
      <c r="W881" s="79">
        <v>2</v>
      </c>
      <c r="X881">
        <v>0.61037440899999995</v>
      </c>
      <c r="Y881" t="s">
        <v>812</v>
      </c>
      <c r="Z881" t="s">
        <v>619</v>
      </c>
      <c r="AA881">
        <v>1</v>
      </c>
      <c r="AB881">
        <v>94</v>
      </c>
      <c r="AE881" t="s">
        <v>531</v>
      </c>
      <c r="AF881">
        <v>94</v>
      </c>
      <c r="AG881" t="s">
        <v>671</v>
      </c>
      <c r="AH881" t="s">
        <v>1129</v>
      </c>
      <c r="AI881" t="s">
        <v>1130</v>
      </c>
      <c r="AJ881">
        <v>0.59524549999999998</v>
      </c>
      <c r="AK881">
        <v>138.23954273516415</v>
      </c>
      <c r="AL881">
        <v>94</v>
      </c>
      <c r="AM881">
        <v>170.66610214217798</v>
      </c>
      <c r="AN881">
        <v>116.04938271604939</v>
      </c>
      <c r="AO881">
        <v>0.1041702212313655</v>
      </c>
      <c r="AP881">
        <v>7.0833573390123458E-2</v>
      </c>
      <c r="AQ881">
        <v>0.13341858489683281</v>
      </c>
    </row>
    <row r="882" spans="1:43" x14ac:dyDescent="0.35">
      <c r="A882">
        <v>881</v>
      </c>
      <c r="B882">
        <v>62</v>
      </c>
      <c r="C882" t="s">
        <v>9</v>
      </c>
      <c r="D882" s="75">
        <v>37.821472399999998</v>
      </c>
      <c r="E882" s="76">
        <v>120.76699600000001</v>
      </c>
      <c r="F882">
        <v>0</v>
      </c>
      <c r="G882" t="s">
        <v>10</v>
      </c>
      <c r="H882">
        <v>0</v>
      </c>
      <c r="I882">
        <v>593.30071750530897</v>
      </c>
      <c r="J882" s="80">
        <v>2015</v>
      </c>
      <c r="K882" t="s">
        <v>11</v>
      </c>
      <c r="M882">
        <v>1</v>
      </c>
      <c r="N882">
        <v>5</v>
      </c>
      <c r="O882" t="s">
        <v>18</v>
      </c>
      <c r="P882">
        <v>81</v>
      </c>
      <c r="Q882" t="s">
        <v>13</v>
      </c>
      <c r="R882" t="s">
        <v>21</v>
      </c>
      <c r="S882" t="s">
        <v>28</v>
      </c>
      <c r="T882" s="79">
        <v>0</v>
      </c>
      <c r="U882" s="79">
        <v>2</v>
      </c>
      <c r="V882" s="79">
        <v>1</v>
      </c>
      <c r="W882" s="79">
        <v>2</v>
      </c>
      <c r="X882">
        <v>0.61037440899999995</v>
      </c>
      <c r="Y882" t="s">
        <v>812</v>
      </c>
      <c r="Z882" t="s">
        <v>619</v>
      </c>
      <c r="AA882">
        <v>1</v>
      </c>
      <c r="AB882">
        <v>23</v>
      </c>
      <c r="AE882" t="s">
        <v>531</v>
      </c>
      <c r="AF882">
        <v>23</v>
      </c>
      <c r="AG882" t="s">
        <v>671</v>
      </c>
      <c r="AH882" t="s">
        <v>1129</v>
      </c>
      <c r="AI882" t="s">
        <v>1130</v>
      </c>
      <c r="AJ882">
        <v>0.59524549999999998</v>
      </c>
      <c r="AK882">
        <v>33.824568967114629</v>
      </c>
      <c r="AL882">
        <v>23</v>
      </c>
      <c r="AM882">
        <v>41.758727119894608</v>
      </c>
      <c r="AN882">
        <v>28.39506172839506</v>
      </c>
      <c r="AO882">
        <v>2.5488458386397943E-2</v>
      </c>
      <c r="AP882">
        <v>1.7331619020987652E-2</v>
      </c>
      <c r="AQ882">
        <v>0.13341858489683281</v>
      </c>
    </row>
    <row r="883" spans="1:43" x14ac:dyDescent="0.35">
      <c r="A883">
        <v>882</v>
      </c>
      <c r="B883">
        <v>62</v>
      </c>
      <c r="C883" t="s">
        <v>9</v>
      </c>
      <c r="D883" s="75">
        <v>37.821472399999998</v>
      </c>
      <c r="E883" s="76">
        <v>120.76699600000001</v>
      </c>
      <c r="F883">
        <v>0</v>
      </c>
      <c r="G883" t="s">
        <v>10</v>
      </c>
      <c r="H883">
        <v>0</v>
      </c>
      <c r="I883">
        <v>593.30071750530897</v>
      </c>
      <c r="J883" s="80">
        <v>2015</v>
      </c>
      <c r="K883" t="s">
        <v>11</v>
      </c>
      <c r="M883">
        <v>1</v>
      </c>
      <c r="N883">
        <v>5</v>
      </c>
      <c r="O883" t="s">
        <v>18</v>
      </c>
      <c r="P883">
        <v>81</v>
      </c>
      <c r="Q883" t="s">
        <v>13</v>
      </c>
      <c r="R883" t="s">
        <v>21</v>
      </c>
      <c r="S883" t="s">
        <v>28</v>
      </c>
      <c r="T883" s="79">
        <v>0</v>
      </c>
      <c r="U883" s="79">
        <v>2</v>
      </c>
      <c r="V883" s="79">
        <v>1</v>
      </c>
      <c r="W883" s="79">
        <v>2</v>
      </c>
      <c r="X883">
        <v>0.61037440899999995</v>
      </c>
      <c r="Y883" t="s">
        <v>812</v>
      </c>
      <c r="Z883" t="s">
        <v>619</v>
      </c>
      <c r="AA883">
        <v>1</v>
      </c>
      <c r="AB883">
        <v>36</v>
      </c>
      <c r="AE883" t="s">
        <v>531</v>
      </c>
      <c r="AF883">
        <v>36</v>
      </c>
      <c r="AG883" t="s">
        <v>671</v>
      </c>
      <c r="AH883" t="s">
        <v>1129</v>
      </c>
      <c r="AI883" t="s">
        <v>1130</v>
      </c>
      <c r="AJ883">
        <v>0.59524549999999998</v>
      </c>
      <c r="AK883">
        <v>52.942803600701168</v>
      </c>
      <c r="AL883">
        <v>36</v>
      </c>
      <c r="AM883">
        <v>65.361485926791559</v>
      </c>
      <c r="AN883">
        <v>44.444444444444443</v>
      </c>
      <c r="AO883">
        <v>3.9894978343927211E-2</v>
      </c>
      <c r="AP883">
        <v>2.712775151111111E-2</v>
      </c>
      <c r="AQ883">
        <v>0.13341858489683281</v>
      </c>
    </row>
    <row r="884" spans="1:43" x14ac:dyDescent="0.35">
      <c r="A884">
        <v>883</v>
      </c>
      <c r="B884">
        <v>62</v>
      </c>
      <c r="C884" t="s">
        <v>9</v>
      </c>
      <c r="D884" s="75">
        <v>37.821472399999998</v>
      </c>
      <c r="E884" s="76">
        <v>120.76699600000001</v>
      </c>
      <c r="F884">
        <v>0</v>
      </c>
      <c r="G884" t="s">
        <v>10</v>
      </c>
      <c r="H884">
        <v>0</v>
      </c>
      <c r="I884">
        <v>593.30071750530897</v>
      </c>
      <c r="J884" s="80">
        <v>2015</v>
      </c>
      <c r="K884" t="s">
        <v>11</v>
      </c>
      <c r="M884">
        <v>1</v>
      </c>
      <c r="N884">
        <v>5</v>
      </c>
      <c r="O884" t="s">
        <v>18</v>
      </c>
      <c r="P884">
        <v>81</v>
      </c>
      <c r="Q884" t="s">
        <v>13</v>
      </c>
      <c r="R884" t="s">
        <v>21</v>
      </c>
      <c r="S884" t="s">
        <v>28</v>
      </c>
      <c r="T884" s="79">
        <v>0</v>
      </c>
      <c r="U884" s="79">
        <v>2</v>
      </c>
      <c r="V884" s="79">
        <v>1</v>
      </c>
      <c r="W884" s="79">
        <v>2</v>
      </c>
      <c r="X884">
        <v>0.61037440899999995</v>
      </c>
      <c r="Y884" t="s">
        <v>812</v>
      </c>
      <c r="Z884" t="s">
        <v>619</v>
      </c>
      <c r="AA884">
        <v>1</v>
      </c>
      <c r="AB884">
        <v>362</v>
      </c>
      <c r="AE884" t="s">
        <v>531</v>
      </c>
      <c r="AF884">
        <v>362</v>
      </c>
      <c r="AG884" t="s">
        <v>671</v>
      </c>
      <c r="AH884" t="s">
        <v>1129</v>
      </c>
      <c r="AI884" t="s">
        <v>1130</v>
      </c>
      <c r="AJ884">
        <v>0.59524549999999998</v>
      </c>
      <c r="AK884">
        <v>532.36930287371729</v>
      </c>
      <c r="AL884">
        <v>362</v>
      </c>
      <c r="AM884">
        <v>657.24605293051525</v>
      </c>
      <c r="AN884">
        <v>446.91358024691363</v>
      </c>
      <c r="AO884">
        <v>0.40116617112504599</v>
      </c>
      <c r="AP884">
        <v>0.27278461241728397</v>
      </c>
      <c r="AQ884">
        <v>0.13341858489683281</v>
      </c>
    </row>
    <row r="885" spans="1:43" x14ac:dyDescent="0.35">
      <c r="A885">
        <v>884</v>
      </c>
      <c r="B885">
        <v>62</v>
      </c>
      <c r="C885" t="s">
        <v>9</v>
      </c>
      <c r="D885" s="75">
        <v>37.853298299999999</v>
      </c>
      <c r="E885" s="76">
        <v>119.102808</v>
      </c>
      <c r="F885">
        <v>0</v>
      </c>
      <c r="G885" t="s">
        <v>10</v>
      </c>
      <c r="H885">
        <v>0</v>
      </c>
      <c r="I885">
        <v>284.48332761475399</v>
      </c>
      <c r="J885" s="80">
        <v>2015</v>
      </c>
      <c r="K885" t="s">
        <v>11</v>
      </c>
      <c r="M885">
        <v>1</v>
      </c>
      <c r="N885">
        <v>5</v>
      </c>
      <c r="O885" t="s">
        <v>18</v>
      </c>
      <c r="P885">
        <v>81</v>
      </c>
      <c r="Q885" t="s">
        <v>13</v>
      </c>
      <c r="R885" t="s">
        <v>21</v>
      </c>
      <c r="S885" t="s">
        <v>28</v>
      </c>
      <c r="T885" s="79">
        <v>0</v>
      </c>
      <c r="U885" s="79">
        <v>2</v>
      </c>
      <c r="V885" s="79">
        <v>1</v>
      </c>
      <c r="W885" s="79">
        <v>2</v>
      </c>
      <c r="X885">
        <v>0.61037440899999995</v>
      </c>
      <c r="Y885" t="s">
        <v>812</v>
      </c>
      <c r="Z885" t="s">
        <v>619</v>
      </c>
      <c r="AA885">
        <v>1</v>
      </c>
      <c r="AB885">
        <v>89</v>
      </c>
      <c r="AE885" t="s">
        <v>531</v>
      </c>
      <c r="AF885">
        <v>89</v>
      </c>
      <c r="AG885" t="s">
        <v>671</v>
      </c>
      <c r="AH885" t="s">
        <v>1129</v>
      </c>
      <c r="AI885" t="s">
        <v>1130</v>
      </c>
      <c r="AJ885">
        <v>0.59524549999999998</v>
      </c>
      <c r="AK885">
        <v>130.8863755684001</v>
      </c>
      <c r="AL885">
        <v>89</v>
      </c>
      <c r="AM885">
        <v>161.58811798567913</v>
      </c>
      <c r="AN885">
        <v>109.87654320987654</v>
      </c>
      <c r="AO885">
        <v>9.8629252016931165E-2</v>
      </c>
      <c r="AP885">
        <v>6.7065830124691347E-2</v>
      </c>
      <c r="AQ885">
        <v>0.13341858489683281</v>
      </c>
    </row>
    <row r="886" spans="1:43" x14ac:dyDescent="0.35">
      <c r="A886">
        <v>885</v>
      </c>
      <c r="B886">
        <v>62</v>
      </c>
      <c r="C886" t="s">
        <v>9</v>
      </c>
      <c r="D886" s="75">
        <v>37.853298299999999</v>
      </c>
      <c r="E886" s="76">
        <v>119.102808</v>
      </c>
      <c r="F886">
        <v>0</v>
      </c>
      <c r="G886" t="s">
        <v>10</v>
      </c>
      <c r="H886">
        <v>0</v>
      </c>
      <c r="I886">
        <v>284.48332761475399</v>
      </c>
      <c r="J886" s="80">
        <v>2015</v>
      </c>
      <c r="K886" t="s">
        <v>11</v>
      </c>
      <c r="M886">
        <v>1</v>
      </c>
      <c r="N886">
        <v>5</v>
      </c>
      <c r="O886" t="s">
        <v>18</v>
      </c>
      <c r="P886">
        <v>81</v>
      </c>
      <c r="Q886" t="s">
        <v>13</v>
      </c>
      <c r="R886" t="s">
        <v>21</v>
      </c>
      <c r="S886" t="s">
        <v>28</v>
      </c>
      <c r="T886" s="79">
        <v>0</v>
      </c>
      <c r="U886" s="79">
        <v>2</v>
      </c>
      <c r="V886" s="79">
        <v>1</v>
      </c>
      <c r="W886" s="79">
        <v>2</v>
      </c>
      <c r="X886">
        <v>0.61037440899999995</v>
      </c>
      <c r="Y886" t="s">
        <v>812</v>
      </c>
      <c r="Z886" t="s">
        <v>619</v>
      </c>
      <c r="AA886">
        <v>1</v>
      </c>
      <c r="AB886">
        <v>186</v>
      </c>
      <c r="AE886" t="s">
        <v>531</v>
      </c>
      <c r="AF886">
        <v>186</v>
      </c>
      <c r="AG886" t="s">
        <v>671</v>
      </c>
      <c r="AH886" t="s">
        <v>1129</v>
      </c>
      <c r="AI886" t="s">
        <v>1130</v>
      </c>
      <c r="AJ886">
        <v>0.59524549999999998</v>
      </c>
      <c r="AK886">
        <v>273.53781860362267</v>
      </c>
      <c r="AL886">
        <v>186</v>
      </c>
      <c r="AM886">
        <v>337.70101062175638</v>
      </c>
      <c r="AN886">
        <v>229.62962962962962</v>
      </c>
      <c r="AO886">
        <v>0.20612405477695728</v>
      </c>
      <c r="AP886">
        <v>0.14016004947407407</v>
      </c>
      <c r="AQ886">
        <v>0.13341858489683281</v>
      </c>
    </row>
    <row r="887" spans="1:43" x14ac:dyDescent="0.35">
      <c r="A887">
        <v>886</v>
      </c>
      <c r="B887">
        <v>62</v>
      </c>
      <c r="C887" t="s">
        <v>9</v>
      </c>
      <c r="D887" s="75">
        <v>37.853298299999999</v>
      </c>
      <c r="E887" s="76">
        <v>119.102808</v>
      </c>
      <c r="F887">
        <v>0</v>
      </c>
      <c r="G887" t="s">
        <v>10</v>
      </c>
      <c r="H887">
        <v>0</v>
      </c>
      <c r="I887">
        <v>284.48332761475399</v>
      </c>
      <c r="J887" s="80">
        <v>2015</v>
      </c>
      <c r="K887" t="s">
        <v>11</v>
      </c>
      <c r="M887">
        <v>1</v>
      </c>
      <c r="N887">
        <v>5</v>
      </c>
      <c r="O887" t="s">
        <v>18</v>
      </c>
      <c r="P887">
        <v>81</v>
      </c>
      <c r="Q887" t="s">
        <v>13</v>
      </c>
      <c r="R887" t="s">
        <v>21</v>
      </c>
      <c r="S887" t="s">
        <v>28</v>
      </c>
      <c r="T887" s="79">
        <v>0</v>
      </c>
      <c r="U887" s="79">
        <v>2</v>
      </c>
      <c r="V887" s="79">
        <v>1</v>
      </c>
      <c r="W887" s="79">
        <v>2</v>
      </c>
      <c r="X887">
        <v>0.61037440899999995</v>
      </c>
      <c r="Y887" t="s">
        <v>812</v>
      </c>
      <c r="Z887" t="s">
        <v>619</v>
      </c>
      <c r="AA887">
        <v>1</v>
      </c>
      <c r="AB887">
        <v>304</v>
      </c>
      <c r="AE887" t="s">
        <v>531</v>
      </c>
      <c r="AF887">
        <v>304</v>
      </c>
      <c r="AG887" t="s">
        <v>671</v>
      </c>
      <c r="AH887" t="s">
        <v>1129</v>
      </c>
      <c r="AI887" t="s">
        <v>1130</v>
      </c>
      <c r="AJ887">
        <v>0.59524549999999998</v>
      </c>
      <c r="AK887">
        <v>447.07256373925429</v>
      </c>
      <c r="AL887">
        <v>304</v>
      </c>
      <c r="AM887">
        <v>551.9414367151287</v>
      </c>
      <c r="AN887">
        <v>375.3086419753086</v>
      </c>
      <c r="AO887">
        <v>0.33689092823760758</v>
      </c>
      <c r="AP887">
        <v>0.22907879053827157</v>
      </c>
      <c r="AQ887">
        <v>0.13341858489683281</v>
      </c>
    </row>
    <row r="888" spans="1:43" x14ac:dyDescent="0.35">
      <c r="A888">
        <v>887</v>
      </c>
      <c r="B888">
        <v>62</v>
      </c>
      <c r="C888" t="s">
        <v>9</v>
      </c>
      <c r="D888" s="75">
        <v>38.035890199999997</v>
      </c>
      <c r="E888" s="76">
        <v>118.61460700000001</v>
      </c>
      <c r="F888">
        <v>0</v>
      </c>
      <c r="G888" t="s">
        <v>10</v>
      </c>
      <c r="H888">
        <v>0</v>
      </c>
      <c r="I888">
        <v>286.58474595657299</v>
      </c>
      <c r="J888" s="80">
        <v>2015</v>
      </c>
      <c r="K888" t="s">
        <v>11</v>
      </c>
      <c r="M888">
        <v>1</v>
      </c>
      <c r="N888">
        <v>5</v>
      </c>
      <c r="O888" t="s">
        <v>18</v>
      </c>
      <c r="P888">
        <v>81</v>
      </c>
      <c r="Q888" t="s">
        <v>13</v>
      </c>
      <c r="R888" t="s">
        <v>21</v>
      </c>
      <c r="S888" t="s">
        <v>28</v>
      </c>
      <c r="T888" s="79">
        <v>0</v>
      </c>
      <c r="U888" s="79">
        <v>2</v>
      </c>
      <c r="V888" s="79">
        <v>1</v>
      </c>
      <c r="W888" s="79">
        <v>2</v>
      </c>
      <c r="X888">
        <v>0.61037440899999995</v>
      </c>
      <c r="Y888" t="s">
        <v>812</v>
      </c>
      <c r="Z888" t="s">
        <v>619</v>
      </c>
      <c r="AA888">
        <v>1</v>
      </c>
      <c r="AB888">
        <v>980</v>
      </c>
      <c r="AE888" t="s">
        <v>531</v>
      </c>
      <c r="AF888">
        <v>980</v>
      </c>
      <c r="AG888" t="s">
        <v>671</v>
      </c>
      <c r="AH888" t="s">
        <v>1129</v>
      </c>
      <c r="AI888" t="s">
        <v>1130</v>
      </c>
      <c r="AJ888">
        <v>0.59524549999999998</v>
      </c>
      <c r="AK888">
        <v>1441.2207646857537</v>
      </c>
      <c r="AL888">
        <v>980</v>
      </c>
      <c r="AM888">
        <v>1779.2848946737699</v>
      </c>
      <c r="AN888">
        <v>1209.8765432098767</v>
      </c>
      <c r="AO888">
        <v>1.0860299660291295</v>
      </c>
      <c r="AP888">
        <v>0.73847768002469127</v>
      </c>
      <c r="AQ888">
        <v>0.13341858489683281</v>
      </c>
    </row>
    <row r="889" spans="1:43" x14ac:dyDescent="0.35">
      <c r="A889">
        <v>888</v>
      </c>
      <c r="B889">
        <v>62</v>
      </c>
      <c r="C889" t="s">
        <v>9</v>
      </c>
      <c r="D889" s="75">
        <v>38.122563200000002</v>
      </c>
      <c r="E889" s="76">
        <v>118.04468300000001</v>
      </c>
      <c r="F889">
        <v>0</v>
      </c>
      <c r="G889" t="s">
        <v>51</v>
      </c>
      <c r="H889">
        <v>0</v>
      </c>
      <c r="I889">
        <v>492.42553602756499</v>
      </c>
      <c r="J889" s="80">
        <v>2015</v>
      </c>
      <c r="K889" t="s">
        <v>11</v>
      </c>
      <c r="M889">
        <v>1</v>
      </c>
      <c r="N889">
        <v>5</v>
      </c>
      <c r="O889" t="s">
        <v>18</v>
      </c>
      <c r="P889">
        <v>81</v>
      </c>
      <c r="Q889" t="s">
        <v>13</v>
      </c>
      <c r="R889" t="s">
        <v>21</v>
      </c>
      <c r="S889" t="s">
        <v>28</v>
      </c>
      <c r="T889" s="79">
        <v>0</v>
      </c>
      <c r="U889" s="79">
        <v>2</v>
      </c>
      <c r="V889" s="79">
        <v>1</v>
      </c>
      <c r="W889" s="79">
        <v>2</v>
      </c>
      <c r="X889">
        <v>0.61037440899999995</v>
      </c>
      <c r="Y889" t="s">
        <v>812</v>
      </c>
      <c r="Z889" t="s">
        <v>619</v>
      </c>
      <c r="AA889">
        <v>1</v>
      </c>
      <c r="AB889">
        <v>26</v>
      </c>
      <c r="AE889" t="s">
        <v>532</v>
      </c>
      <c r="AF889">
        <v>26</v>
      </c>
      <c r="AG889" t="s">
        <v>671</v>
      </c>
      <c r="AH889" t="s">
        <v>1129</v>
      </c>
      <c r="AI889" t="s">
        <v>1130</v>
      </c>
      <c r="AJ889">
        <v>0.59524549999999998</v>
      </c>
      <c r="AK889">
        <v>38.236469267173064</v>
      </c>
      <c r="AL889">
        <v>26</v>
      </c>
      <c r="AM889">
        <v>47.205517613793909</v>
      </c>
      <c r="AN889">
        <v>32.098765432098766</v>
      </c>
      <c r="AO889">
        <v>2.8813039915058545E-2</v>
      </c>
      <c r="AP889">
        <v>1.9592264980246913E-2</v>
      </c>
      <c r="AQ889">
        <v>0.13341858489683281</v>
      </c>
    </row>
    <row r="890" spans="1:43" x14ac:dyDescent="0.35">
      <c r="A890">
        <v>889</v>
      </c>
      <c r="B890">
        <v>62</v>
      </c>
      <c r="C890" t="s">
        <v>9</v>
      </c>
      <c r="D890" s="75">
        <v>38.044825199999998</v>
      </c>
      <c r="E890" s="76">
        <v>118.583449</v>
      </c>
      <c r="F890">
        <v>0</v>
      </c>
      <c r="G890" t="s">
        <v>10</v>
      </c>
      <c r="H890">
        <v>0</v>
      </c>
      <c r="I890">
        <v>295.37824494506498</v>
      </c>
      <c r="J890" s="80">
        <v>2015</v>
      </c>
      <c r="K890" t="s">
        <v>11</v>
      </c>
      <c r="M890">
        <v>1</v>
      </c>
      <c r="N890">
        <v>5</v>
      </c>
      <c r="O890" t="s">
        <v>18</v>
      </c>
      <c r="P890">
        <v>81</v>
      </c>
      <c r="Q890" t="s">
        <v>13</v>
      </c>
      <c r="R890" t="s">
        <v>21</v>
      </c>
      <c r="S890" t="s">
        <v>28</v>
      </c>
      <c r="T890" s="79">
        <v>0</v>
      </c>
      <c r="U890" s="79">
        <v>2</v>
      </c>
      <c r="V890" s="79">
        <v>1</v>
      </c>
      <c r="W890" s="79">
        <v>2</v>
      </c>
      <c r="X890">
        <v>0.61037440899999995</v>
      </c>
      <c r="Y890" t="s">
        <v>812</v>
      </c>
      <c r="Z890" t="s">
        <v>619</v>
      </c>
      <c r="AA890">
        <v>1</v>
      </c>
      <c r="AB890">
        <v>596</v>
      </c>
      <c r="AE890" t="s">
        <v>532</v>
      </c>
      <c r="AF890">
        <v>596</v>
      </c>
      <c r="AG890" t="s">
        <v>671</v>
      </c>
      <c r="AH890" t="s">
        <v>1129</v>
      </c>
      <c r="AI890" t="s">
        <v>1130</v>
      </c>
      <c r="AJ890">
        <v>0.59524549999999998</v>
      </c>
      <c r="AK890">
        <v>876.49752627827479</v>
      </c>
      <c r="AL890">
        <v>596</v>
      </c>
      <c r="AM890">
        <v>1082.0957114546602</v>
      </c>
      <c r="AN890">
        <v>735.80246913580243</v>
      </c>
      <c r="AO890">
        <v>0.66048353036057261</v>
      </c>
      <c r="AP890">
        <v>0.4491149972395061</v>
      </c>
      <c r="AQ890">
        <v>0.13341858489683281</v>
      </c>
    </row>
    <row r="891" spans="1:43" x14ac:dyDescent="0.35">
      <c r="A891">
        <v>890</v>
      </c>
      <c r="B891">
        <v>63</v>
      </c>
      <c r="C891" t="s">
        <v>9</v>
      </c>
      <c r="D891" s="3">
        <v>34.730367999999999</v>
      </c>
      <c r="E891" s="1">
        <v>128.60443599999999</v>
      </c>
      <c r="F891">
        <v>0</v>
      </c>
      <c r="G891" t="s">
        <v>10</v>
      </c>
      <c r="H891">
        <v>0</v>
      </c>
      <c r="I891">
        <v>631.30765258485599</v>
      </c>
      <c r="J891" s="80">
        <v>2012</v>
      </c>
      <c r="K891" t="s">
        <v>11</v>
      </c>
      <c r="L891">
        <v>1000</v>
      </c>
      <c r="M891">
        <v>130.61708849999999</v>
      </c>
      <c r="N891">
        <v>5</v>
      </c>
      <c r="O891" t="s">
        <v>17</v>
      </c>
      <c r="P891">
        <v>100</v>
      </c>
      <c r="Q891" t="s">
        <v>31</v>
      </c>
      <c r="R891" t="s">
        <v>16</v>
      </c>
      <c r="S891" t="s">
        <v>28</v>
      </c>
      <c r="T891" s="79">
        <v>0</v>
      </c>
      <c r="U891" s="79">
        <v>5</v>
      </c>
      <c r="V891" s="79">
        <v>2.5</v>
      </c>
      <c r="W891" s="79">
        <v>5</v>
      </c>
      <c r="X891">
        <v>1.3089407900000001</v>
      </c>
      <c r="Y891" t="s">
        <v>1110</v>
      </c>
      <c r="Z891" t="s">
        <v>622</v>
      </c>
      <c r="AA891">
        <v>1</v>
      </c>
      <c r="AB891">
        <v>2298.4</v>
      </c>
      <c r="AE891" t="s">
        <v>521</v>
      </c>
      <c r="AF891">
        <v>35.118471630790879</v>
      </c>
      <c r="AG891" t="s">
        <v>671</v>
      </c>
      <c r="AH891" t="s">
        <v>1129</v>
      </c>
      <c r="AI891" t="s">
        <v>1130</v>
      </c>
      <c r="AJ891">
        <v>0.59524549999999998</v>
      </c>
      <c r="AK891">
        <v>51.646398508493249</v>
      </c>
      <c r="AL891">
        <v>35.118471630790879</v>
      </c>
      <c r="AM891">
        <v>6745.90220469013</v>
      </c>
      <c r="AN891">
        <v>4587.0725169837515</v>
      </c>
      <c r="AO891">
        <v>8.8299865610698411</v>
      </c>
      <c r="AP891">
        <v>6.0042063241680008</v>
      </c>
      <c r="AQ891">
        <v>0.13341858489683281</v>
      </c>
    </row>
    <row r="892" spans="1:43" x14ac:dyDescent="0.35">
      <c r="A892">
        <v>891</v>
      </c>
      <c r="B892">
        <v>63</v>
      </c>
      <c r="C892" t="s">
        <v>9</v>
      </c>
      <c r="D892" s="3">
        <v>34.730367999999999</v>
      </c>
      <c r="E892" s="1">
        <v>128.60443599999999</v>
      </c>
      <c r="F892">
        <v>0</v>
      </c>
      <c r="G892" t="s">
        <v>10</v>
      </c>
      <c r="H892">
        <v>0</v>
      </c>
      <c r="I892">
        <v>631.30765258485599</v>
      </c>
      <c r="J892" s="80">
        <v>2012</v>
      </c>
      <c r="K892" t="s">
        <v>11</v>
      </c>
      <c r="L892">
        <v>1000</v>
      </c>
      <c r="M892">
        <v>130.61708849999999</v>
      </c>
      <c r="N892">
        <v>5</v>
      </c>
      <c r="O892" t="s">
        <v>17</v>
      </c>
      <c r="P892">
        <v>100</v>
      </c>
      <c r="Q892" t="s">
        <v>31</v>
      </c>
      <c r="R892" t="s">
        <v>16</v>
      </c>
      <c r="S892" t="s">
        <v>28</v>
      </c>
      <c r="T892" s="79">
        <v>0</v>
      </c>
      <c r="U892" s="79">
        <v>5</v>
      </c>
      <c r="V892" s="79">
        <v>2.5</v>
      </c>
      <c r="W892" s="79">
        <v>5</v>
      </c>
      <c r="X892">
        <v>1.3089407900000001</v>
      </c>
      <c r="Y892" t="s">
        <v>1110</v>
      </c>
      <c r="Z892" t="s">
        <v>622</v>
      </c>
      <c r="AA892">
        <v>1</v>
      </c>
      <c r="AB892">
        <v>5599.2</v>
      </c>
      <c r="AE892" t="s">
        <v>521</v>
      </c>
      <c r="AF892">
        <v>85.55314408071888</v>
      </c>
      <c r="AG892" t="s">
        <v>671</v>
      </c>
      <c r="AH892" t="s">
        <v>1129</v>
      </c>
      <c r="AI892" t="s">
        <v>1130</v>
      </c>
      <c r="AJ892">
        <v>0.59524549999999998</v>
      </c>
      <c r="AK892">
        <v>125.81731401355523</v>
      </c>
      <c r="AL892">
        <v>85.55314408071888</v>
      </c>
      <c r="AM892">
        <v>16433.891239340832</v>
      </c>
      <c r="AN892">
        <v>11174.702591844509</v>
      </c>
      <c r="AO892">
        <v>21.510990581596868</v>
      </c>
      <c r="AP892">
        <v>14.627024038584</v>
      </c>
      <c r="AQ892">
        <v>0.13341858489683281</v>
      </c>
    </row>
    <row r="893" spans="1:43" x14ac:dyDescent="0.35">
      <c r="A893">
        <v>892</v>
      </c>
      <c r="B893">
        <v>63</v>
      </c>
      <c r="C893" t="s">
        <v>9</v>
      </c>
      <c r="D893" s="3">
        <v>34.809671000000002</v>
      </c>
      <c r="E893" s="1">
        <v>128.70395099999999</v>
      </c>
      <c r="F893">
        <v>0</v>
      </c>
      <c r="G893" t="s">
        <v>10</v>
      </c>
      <c r="H893">
        <v>0</v>
      </c>
      <c r="I893">
        <v>666.26719596062901</v>
      </c>
      <c r="J893" s="80">
        <v>2012</v>
      </c>
      <c r="K893" t="s">
        <v>11</v>
      </c>
      <c r="L893">
        <v>1000</v>
      </c>
      <c r="M893">
        <v>130.61708849999999</v>
      </c>
      <c r="N893">
        <v>5</v>
      </c>
      <c r="O893" t="s">
        <v>17</v>
      </c>
      <c r="P893">
        <v>100</v>
      </c>
      <c r="Q893" t="s">
        <v>31</v>
      </c>
      <c r="R893" t="s">
        <v>16</v>
      </c>
      <c r="S893" t="s">
        <v>28</v>
      </c>
      <c r="T893" s="79">
        <v>0</v>
      </c>
      <c r="U893" s="79">
        <v>5</v>
      </c>
      <c r="V893" s="79">
        <v>2.5</v>
      </c>
      <c r="W893" s="79">
        <v>5</v>
      </c>
      <c r="X893">
        <v>1.3089407900000001</v>
      </c>
      <c r="Y893" t="s">
        <v>1110</v>
      </c>
      <c r="Z893" t="s">
        <v>622</v>
      </c>
      <c r="AA893">
        <v>1</v>
      </c>
      <c r="AB893">
        <v>491.2</v>
      </c>
      <c r="AE893" t="s">
        <v>521</v>
      </c>
      <c r="AF893">
        <v>7.5053051100959269</v>
      </c>
      <c r="AG893" t="s">
        <v>671</v>
      </c>
      <c r="AH893" t="s">
        <v>1129</v>
      </c>
      <c r="AI893" t="s">
        <v>1130</v>
      </c>
      <c r="AJ893">
        <v>0.59524549999999998</v>
      </c>
      <c r="AK893">
        <v>11.037552622420764</v>
      </c>
      <c r="AL893">
        <v>7.5053051100959269</v>
      </c>
      <c r="AM893">
        <v>1441.69298770614</v>
      </c>
      <c r="AN893">
        <v>980.32110178490188</v>
      </c>
      <c r="AO893">
        <v>1.8870907582655352</v>
      </c>
      <c r="AP893">
        <v>1.2831822774239998</v>
      </c>
      <c r="AQ893">
        <v>0.13341858489683281</v>
      </c>
    </row>
    <row r="894" spans="1:43" x14ac:dyDescent="0.35">
      <c r="A894">
        <v>893</v>
      </c>
      <c r="B894">
        <v>63</v>
      </c>
      <c r="C894" t="s">
        <v>9</v>
      </c>
      <c r="D894" s="3">
        <v>34.809671000000002</v>
      </c>
      <c r="E894" s="1">
        <v>128.70395099999999</v>
      </c>
      <c r="F894">
        <v>0</v>
      </c>
      <c r="G894" t="s">
        <v>10</v>
      </c>
      <c r="H894">
        <v>0</v>
      </c>
      <c r="I894">
        <v>666.26719596062901</v>
      </c>
      <c r="J894" s="80">
        <v>2012</v>
      </c>
      <c r="K894" t="s">
        <v>11</v>
      </c>
      <c r="L894">
        <v>1000</v>
      </c>
      <c r="M894">
        <v>130.61708849999999</v>
      </c>
      <c r="N894">
        <v>5</v>
      </c>
      <c r="O894" t="s">
        <v>17</v>
      </c>
      <c r="P894">
        <v>100</v>
      </c>
      <c r="Q894" t="s">
        <v>31</v>
      </c>
      <c r="R894" t="s">
        <v>16</v>
      </c>
      <c r="S894" t="s">
        <v>28</v>
      </c>
      <c r="T894" s="79">
        <v>0</v>
      </c>
      <c r="U894" s="79">
        <v>5</v>
      </c>
      <c r="V894" s="79">
        <v>2.5</v>
      </c>
      <c r="W894" s="79">
        <v>5</v>
      </c>
      <c r="X894">
        <v>1.3089407900000001</v>
      </c>
      <c r="Y894" t="s">
        <v>1110</v>
      </c>
      <c r="Z894" t="s">
        <v>622</v>
      </c>
      <c r="AA894">
        <v>1</v>
      </c>
      <c r="AB894">
        <v>4850.6000000000004</v>
      </c>
      <c r="AE894" t="s">
        <v>521</v>
      </c>
      <c r="AF894">
        <v>74.114887962197287</v>
      </c>
      <c r="AG894" t="s">
        <v>671</v>
      </c>
      <c r="AH894" t="s">
        <v>1129</v>
      </c>
      <c r="AI894" t="s">
        <v>1130</v>
      </c>
      <c r="AJ894">
        <v>0.59524549999999998</v>
      </c>
      <c r="AK894">
        <v>108.99583214640504</v>
      </c>
      <c r="AL894">
        <v>74.114887962197287</v>
      </c>
      <c r="AM894">
        <v>14236.71825359813</v>
      </c>
      <c r="AN894">
        <v>9680.6708801259065</v>
      </c>
      <c r="AO894">
        <v>18.635021237872159</v>
      </c>
      <c r="AP894">
        <v>12.671424989561999</v>
      </c>
      <c r="AQ894">
        <v>0.13341858489683281</v>
      </c>
    </row>
    <row r="895" spans="1:43" x14ac:dyDescent="0.35">
      <c r="A895">
        <v>894</v>
      </c>
      <c r="B895">
        <v>63</v>
      </c>
      <c r="C895" t="s">
        <v>9</v>
      </c>
      <c r="D895" s="3">
        <v>34.924143000000001</v>
      </c>
      <c r="E895" s="1">
        <v>128.71833899999999</v>
      </c>
      <c r="F895">
        <v>0</v>
      </c>
      <c r="G895" t="s">
        <v>10</v>
      </c>
      <c r="H895">
        <v>0</v>
      </c>
      <c r="I895">
        <v>736.73226297307201</v>
      </c>
      <c r="J895" s="80">
        <v>2012</v>
      </c>
      <c r="K895" t="s">
        <v>11</v>
      </c>
      <c r="L895">
        <v>1000</v>
      </c>
      <c r="M895">
        <v>130.61708849999999</v>
      </c>
      <c r="N895">
        <v>5</v>
      </c>
      <c r="O895" t="s">
        <v>17</v>
      </c>
      <c r="P895">
        <v>100</v>
      </c>
      <c r="Q895" t="s">
        <v>31</v>
      </c>
      <c r="R895" t="s">
        <v>16</v>
      </c>
      <c r="S895" t="s">
        <v>28</v>
      </c>
      <c r="T895" s="79">
        <v>0</v>
      </c>
      <c r="U895" s="79">
        <v>5</v>
      </c>
      <c r="V895" s="79">
        <v>2.5</v>
      </c>
      <c r="W895" s="79">
        <v>5</v>
      </c>
      <c r="X895">
        <v>1.3089407900000001</v>
      </c>
      <c r="Y895" t="s">
        <v>1110</v>
      </c>
      <c r="Z895" t="s">
        <v>622</v>
      </c>
      <c r="AA895">
        <v>1</v>
      </c>
      <c r="AB895">
        <v>14464.8</v>
      </c>
      <c r="AE895" t="s">
        <v>521</v>
      </c>
      <c r="AF895">
        <v>221.01534478117989</v>
      </c>
      <c r="AG895" t="s">
        <v>671</v>
      </c>
      <c r="AH895" t="s">
        <v>1129</v>
      </c>
      <c r="AI895" t="s">
        <v>1130</v>
      </c>
      <c r="AJ895">
        <v>0.59524549999999998</v>
      </c>
      <c r="AK895">
        <v>325.03255531920166</v>
      </c>
      <c r="AL895">
        <v>221.01534478117989</v>
      </c>
      <c r="AM895">
        <v>42454.806043509307</v>
      </c>
      <c r="AN895">
        <v>28868.380849141387</v>
      </c>
      <c r="AO895">
        <v>55.570827361887851</v>
      </c>
      <c r="AP895">
        <v>37.787001234696</v>
      </c>
      <c r="AQ895">
        <v>0.13341858489683281</v>
      </c>
    </row>
    <row r="896" spans="1:43" x14ac:dyDescent="0.35">
      <c r="A896">
        <v>895</v>
      </c>
      <c r="B896">
        <v>63</v>
      </c>
      <c r="C896" t="s">
        <v>9</v>
      </c>
      <c r="D896" s="3">
        <v>34.924143000000001</v>
      </c>
      <c r="E896" s="1">
        <v>128.71833899999999</v>
      </c>
      <c r="F896">
        <v>0</v>
      </c>
      <c r="G896" t="s">
        <v>10</v>
      </c>
      <c r="H896">
        <v>0</v>
      </c>
      <c r="I896">
        <v>736.73226297307201</v>
      </c>
      <c r="J896" s="80">
        <v>2012</v>
      </c>
      <c r="K896" t="s">
        <v>11</v>
      </c>
      <c r="L896">
        <v>1000</v>
      </c>
      <c r="M896">
        <v>130.61708849999999</v>
      </c>
      <c r="N896">
        <v>5</v>
      </c>
      <c r="O896" t="s">
        <v>17</v>
      </c>
      <c r="P896">
        <v>100</v>
      </c>
      <c r="Q896" t="s">
        <v>31</v>
      </c>
      <c r="R896" t="s">
        <v>16</v>
      </c>
      <c r="S896" t="s">
        <v>28</v>
      </c>
      <c r="T896" s="79">
        <v>0</v>
      </c>
      <c r="U896" s="79">
        <v>5</v>
      </c>
      <c r="V896" s="79">
        <v>2.5</v>
      </c>
      <c r="W896" s="79">
        <v>5</v>
      </c>
      <c r="X896">
        <v>1.3089407900000001</v>
      </c>
      <c r="Y896" t="s">
        <v>1110</v>
      </c>
      <c r="Z896" t="s">
        <v>622</v>
      </c>
      <c r="AA896">
        <v>1</v>
      </c>
      <c r="AB896">
        <v>17065.599999999999</v>
      </c>
      <c r="AE896" t="s">
        <v>521</v>
      </c>
      <c r="AF896">
        <v>260.75434626802331</v>
      </c>
      <c r="AG896" t="s">
        <v>671</v>
      </c>
      <c r="AH896" t="s">
        <v>1129</v>
      </c>
      <c r="AI896" t="s">
        <v>1130</v>
      </c>
      <c r="AJ896">
        <v>0.59524549999999998</v>
      </c>
      <c r="AK896">
        <v>383.47405951381057</v>
      </c>
      <c r="AL896">
        <v>260.75434626802331</v>
      </c>
      <c r="AM896">
        <v>50088.265168969658</v>
      </c>
      <c r="AN896">
        <v>34058.973523250046</v>
      </c>
      <c r="AO896">
        <v>65.562573380000629</v>
      </c>
      <c r="AP896">
        <v>44.581179710112004</v>
      </c>
      <c r="AQ896">
        <v>0.13341858489683281</v>
      </c>
    </row>
    <row r="897" spans="1:43" x14ac:dyDescent="0.35">
      <c r="A897">
        <v>896</v>
      </c>
      <c r="B897">
        <v>63</v>
      </c>
      <c r="C897" t="s">
        <v>9</v>
      </c>
      <c r="D897" s="3">
        <v>34.966332000000001</v>
      </c>
      <c r="E897" s="1">
        <v>128.70907299999999</v>
      </c>
      <c r="F897">
        <v>0</v>
      </c>
      <c r="G897" t="s">
        <v>10</v>
      </c>
      <c r="H897">
        <v>0</v>
      </c>
      <c r="I897">
        <v>730.09789070145905</v>
      </c>
      <c r="J897" s="80">
        <v>2012</v>
      </c>
      <c r="K897" t="s">
        <v>11</v>
      </c>
      <c r="L897">
        <v>1000</v>
      </c>
      <c r="M897">
        <v>130.61708849999999</v>
      </c>
      <c r="N897">
        <v>5</v>
      </c>
      <c r="O897" t="s">
        <v>17</v>
      </c>
      <c r="P897">
        <v>100</v>
      </c>
      <c r="Q897" t="s">
        <v>31</v>
      </c>
      <c r="R897" t="s">
        <v>16</v>
      </c>
      <c r="S897" t="s">
        <v>28</v>
      </c>
      <c r="T897" s="79">
        <v>0</v>
      </c>
      <c r="U897" s="79">
        <v>5</v>
      </c>
      <c r="V897" s="79">
        <v>2.5</v>
      </c>
      <c r="W897" s="79">
        <v>5</v>
      </c>
      <c r="X897">
        <v>1.3089407900000001</v>
      </c>
      <c r="Y897" t="s">
        <v>1110</v>
      </c>
      <c r="Z897" t="s">
        <v>622</v>
      </c>
      <c r="AA897">
        <v>1</v>
      </c>
      <c r="AB897">
        <v>1837.6</v>
      </c>
      <c r="AE897" t="s">
        <v>521</v>
      </c>
      <c r="AF897">
        <v>28.077664231091763</v>
      </c>
      <c r="AG897" t="s">
        <v>671</v>
      </c>
      <c r="AH897" t="s">
        <v>1129</v>
      </c>
      <c r="AI897" t="s">
        <v>1130</v>
      </c>
      <c r="AJ897">
        <v>0.59524549999999998</v>
      </c>
      <c r="AK897">
        <v>41.291951748697869</v>
      </c>
      <c r="AL897">
        <v>28.077664231091763</v>
      </c>
      <c r="AM897">
        <v>5393.4345158973993</v>
      </c>
      <c r="AN897">
        <v>3667.4227537457973</v>
      </c>
      <c r="AO897">
        <v>7.0596864360520097</v>
      </c>
      <c r="AP897">
        <v>4.8004392365520001</v>
      </c>
      <c r="AQ897">
        <v>0.13341858489683281</v>
      </c>
    </row>
    <row r="898" spans="1:43" x14ac:dyDescent="0.35">
      <c r="A898">
        <v>897</v>
      </c>
      <c r="B898">
        <v>63</v>
      </c>
      <c r="C898" t="s">
        <v>9</v>
      </c>
      <c r="D898" s="3">
        <v>34.966332000000001</v>
      </c>
      <c r="E898" s="1">
        <v>128.70907299999999</v>
      </c>
      <c r="F898">
        <v>0</v>
      </c>
      <c r="G898" t="s">
        <v>10</v>
      </c>
      <c r="H898">
        <v>0</v>
      </c>
      <c r="I898">
        <v>730.09789070145905</v>
      </c>
      <c r="J898" s="80">
        <v>2012</v>
      </c>
      <c r="K898" t="s">
        <v>11</v>
      </c>
      <c r="L898">
        <v>1000</v>
      </c>
      <c r="M898">
        <v>130.61708849999999</v>
      </c>
      <c r="N898">
        <v>5</v>
      </c>
      <c r="O898" t="s">
        <v>17</v>
      </c>
      <c r="P898">
        <v>100</v>
      </c>
      <c r="Q898" t="s">
        <v>31</v>
      </c>
      <c r="R898" t="s">
        <v>16</v>
      </c>
      <c r="S898" t="s">
        <v>28</v>
      </c>
      <c r="T898" s="79">
        <v>0</v>
      </c>
      <c r="U898" s="79">
        <v>5</v>
      </c>
      <c r="V898" s="79">
        <v>2.5</v>
      </c>
      <c r="W898" s="79">
        <v>5</v>
      </c>
      <c r="X898">
        <v>1.3089407900000001</v>
      </c>
      <c r="Y898" t="s">
        <v>1110</v>
      </c>
      <c r="Z898" t="s">
        <v>622</v>
      </c>
      <c r="AA898">
        <v>1</v>
      </c>
      <c r="AB898">
        <v>4315.2</v>
      </c>
      <c r="AE898" t="s">
        <v>521</v>
      </c>
      <c r="AF898">
        <v>65.934227628432296</v>
      </c>
      <c r="AG898" t="s">
        <v>671</v>
      </c>
      <c r="AH898" t="s">
        <v>1129</v>
      </c>
      <c r="AI898" t="s">
        <v>1130</v>
      </c>
      <c r="AJ898">
        <v>0.59524549999999998</v>
      </c>
      <c r="AK898">
        <v>96.965079552667106</v>
      </c>
      <c r="AL898">
        <v>65.934227628432296</v>
      </c>
      <c r="AM898">
        <v>12665.296377340259</v>
      </c>
      <c r="AN898">
        <v>8612.1368453220857</v>
      </c>
      <c r="AO898">
        <v>16.578123045739897</v>
      </c>
      <c r="AP898">
        <v>11.272777205903999</v>
      </c>
      <c r="AQ898">
        <v>0.13341858489683281</v>
      </c>
    </row>
    <row r="899" spans="1:43" x14ac:dyDescent="0.35">
      <c r="A899">
        <v>898</v>
      </c>
      <c r="B899">
        <v>63</v>
      </c>
      <c r="C899" t="s">
        <v>9</v>
      </c>
      <c r="D899" s="3">
        <v>35.034295</v>
      </c>
      <c r="E899" s="1">
        <v>128.694489</v>
      </c>
      <c r="F899">
        <v>0</v>
      </c>
      <c r="G899" t="s">
        <v>10</v>
      </c>
      <c r="H899">
        <v>0</v>
      </c>
      <c r="I899">
        <v>703.28277194687803</v>
      </c>
      <c r="J899" s="80">
        <v>2012</v>
      </c>
      <c r="K899" t="s">
        <v>11</v>
      </c>
      <c r="L899">
        <v>1000</v>
      </c>
      <c r="M899">
        <v>130.61708849999999</v>
      </c>
      <c r="N899">
        <v>5</v>
      </c>
      <c r="O899" t="s">
        <v>17</v>
      </c>
      <c r="P899">
        <v>100</v>
      </c>
      <c r="Q899" t="s">
        <v>31</v>
      </c>
      <c r="R899" t="s">
        <v>16</v>
      </c>
      <c r="S899" t="s">
        <v>28</v>
      </c>
      <c r="T899" s="79">
        <v>0</v>
      </c>
      <c r="U899" s="79">
        <v>5</v>
      </c>
      <c r="V899" s="79">
        <v>2.5</v>
      </c>
      <c r="W899" s="79">
        <v>5</v>
      </c>
      <c r="X899">
        <v>1.3089407900000001</v>
      </c>
      <c r="Y899" t="s">
        <v>1110</v>
      </c>
      <c r="Z899" t="s">
        <v>622</v>
      </c>
      <c r="AA899">
        <v>1</v>
      </c>
      <c r="AB899">
        <v>4353.6000000000004</v>
      </c>
      <c r="AE899" t="s">
        <v>521</v>
      </c>
      <c r="AF899">
        <v>66.520961578407224</v>
      </c>
      <c r="AG899" t="s">
        <v>671</v>
      </c>
      <c r="AH899" t="s">
        <v>1129</v>
      </c>
      <c r="AI899" t="s">
        <v>1130</v>
      </c>
      <c r="AJ899">
        <v>0.59524549999999998</v>
      </c>
      <c r="AK899">
        <v>97.827950115983384</v>
      </c>
      <c r="AL899">
        <v>66.520961578407224</v>
      </c>
      <c r="AM899">
        <v>12778.002018072986</v>
      </c>
      <c r="AN899">
        <v>8688.7743255919158</v>
      </c>
      <c r="AO899">
        <v>16.72564805615805</v>
      </c>
      <c r="AP899">
        <v>11.373091129872002</v>
      </c>
      <c r="AQ899">
        <v>0.13341858489683281</v>
      </c>
    </row>
    <row r="900" spans="1:43" x14ac:dyDescent="0.35">
      <c r="A900">
        <v>899</v>
      </c>
      <c r="B900">
        <v>63</v>
      </c>
      <c r="C900" t="s">
        <v>9</v>
      </c>
      <c r="D900" s="3">
        <v>35.034295</v>
      </c>
      <c r="E900" s="1">
        <v>128.694489</v>
      </c>
      <c r="F900">
        <v>0</v>
      </c>
      <c r="G900" t="s">
        <v>10</v>
      </c>
      <c r="H900">
        <v>0</v>
      </c>
      <c r="I900">
        <v>703.28277194687803</v>
      </c>
      <c r="J900" s="80">
        <v>2012</v>
      </c>
      <c r="K900" t="s">
        <v>11</v>
      </c>
      <c r="L900">
        <v>1000</v>
      </c>
      <c r="M900">
        <v>130.61708849999999</v>
      </c>
      <c r="N900">
        <v>5</v>
      </c>
      <c r="O900" t="s">
        <v>17</v>
      </c>
      <c r="P900">
        <v>100</v>
      </c>
      <c r="Q900" t="s">
        <v>31</v>
      </c>
      <c r="R900" t="s">
        <v>16</v>
      </c>
      <c r="S900" t="s">
        <v>28</v>
      </c>
      <c r="T900" s="79">
        <v>0</v>
      </c>
      <c r="U900" s="79">
        <v>5</v>
      </c>
      <c r="V900" s="79">
        <v>2.5</v>
      </c>
      <c r="W900" s="79">
        <v>5</v>
      </c>
      <c r="X900">
        <v>1.3089407900000001</v>
      </c>
      <c r="Y900" t="s">
        <v>1110</v>
      </c>
      <c r="Z900" t="s">
        <v>622</v>
      </c>
      <c r="AA900">
        <v>1</v>
      </c>
      <c r="AB900">
        <v>42844</v>
      </c>
      <c r="AE900" t="s">
        <v>521</v>
      </c>
      <c r="AF900">
        <v>654.6361810605656</v>
      </c>
      <c r="AG900" t="s">
        <v>671</v>
      </c>
      <c r="AH900" t="s">
        <v>1129</v>
      </c>
      <c r="AI900" t="s">
        <v>1130</v>
      </c>
      <c r="AJ900">
        <v>0.59524549999999998</v>
      </c>
      <c r="AK900">
        <v>962.72985455007142</v>
      </c>
      <c r="AL900">
        <v>654.6361810605656</v>
      </c>
      <c r="AM900">
        <v>125748.9706133588</v>
      </c>
      <c r="AN900">
        <v>85506.671996889912</v>
      </c>
      <c r="AO900">
        <v>164.59795693633666</v>
      </c>
      <c r="AP900">
        <v>111.92317079387996</v>
      </c>
      <c r="AQ900">
        <v>0.13341858489683281</v>
      </c>
    </row>
    <row r="901" spans="1:43" x14ac:dyDescent="0.35">
      <c r="A901">
        <v>900</v>
      </c>
      <c r="B901">
        <v>63</v>
      </c>
      <c r="C901" t="s">
        <v>9</v>
      </c>
      <c r="D901" s="3">
        <v>35.066986999999997</v>
      </c>
      <c r="E901" s="1">
        <v>128.85914299999999</v>
      </c>
      <c r="F901">
        <v>0</v>
      </c>
      <c r="G901" t="s">
        <v>10</v>
      </c>
      <c r="H901">
        <v>0</v>
      </c>
      <c r="I901">
        <v>742.84121262947804</v>
      </c>
      <c r="J901" s="80">
        <v>2012</v>
      </c>
      <c r="K901" t="s">
        <v>11</v>
      </c>
      <c r="L901">
        <v>1000</v>
      </c>
      <c r="M901">
        <v>130.61708849999999</v>
      </c>
      <c r="N901">
        <v>5</v>
      </c>
      <c r="O901" t="s">
        <v>17</v>
      </c>
      <c r="P901">
        <v>100</v>
      </c>
      <c r="Q901" t="s">
        <v>31</v>
      </c>
      <c r="R901" t="s">
        <v>16</v>
      </c>
      <c r="S901" t="s">
        <v>28</v>
      </c>
      <c r="T901" s="79">
        <v>0</v>
      </c>
      <c r="U901" s="79">
        <v>5</v>
      </c>
      <c r="V901" s="79">
        <v>2.5</v>
      </c>
      <c r="W901" s="79">
        <v>5</v>
      </c>
      <c r="X901">
        <v>1.3089407900000001</v>
      </c>
      <c r="Y901" t="s">
        <v>1110</v>
      </c>
      <c r="Z901" t="s">
        <v>622</v>
      </c>
      <c r="AA901">
        <v>1</v>
      </c>
      <c r="AB901">
        <v>1.6</v>
      </c>
      <c r="AE901" t="s">
        <v>521</v>
      </c>
      <c r="AF901">
        <v>2.4447247915621913E-2</v>
      </c>
      <c r="AG901" t="s">
        <v>671</v>
      </c>
      <c r="AH901" t="s">
        <v>1129</v>
      </c>
      <c r="AI901" t="s">
        <v>1130</v>
      </c>
      <c r="AJ901">
        <v>0.59524549999999998</v>
      </c>
      <c r="AK901">
        <v>3.5952940138178381E-2</v>
      </c>
      <c r="AL901">
        <v>2.4447247915621913E-2</v>
      </c>
      <c r="AM901">
        <v>4.696068363863648</v>
      </c>
      <c r="AN901">
        <v>3.193228344576228</v>
      </c>
      <c r="AO901">
        <v>6.1468754340896908E-3</v>
      </c>
      <c r="AP901">
        <v>4.179746832E-3</v>
      </c>
      <c r="AQ901">
        <v>0.13341858489683281</v>
      </c>
    </row>
    <row r="902" spans="1:43" x14ac:dyDescent="0.35">
      <c r="A902">
        <v>901</v>
      </c>
      <c r="B902">
        <v>63</v>
      </c>
      <c r="C902" t="s">
        <v>9</v>
      </c>
      <c r="D902" s="3">
        <v>35.066986999999997</v>
      </c>
      <c r="E902" s="1">
        <v>128.85914299999999</v>
      </c>
      <c r="F902">
        <v>0</v>
      </c>
      <c r="G902" t="s">
        <v>10</v>
      </c>
      <c r="H902">
        <v>0</v>
      </c>
      <c r="I902">
        <v>742.84121262947804</v>
      </c>
      <c r="J902" s="80">
        <v>2012</v>
      </c>
      <c r="K902" t="s">
        <v>11</v>
      </c>
      <c r="L902">
        <v>1000</v>
      </c>
      <c r="M902">
        <v>130.61708849999999</v>
      </c>
      <c r="N902">
        <v>5</v>
      </c>
      <c r="O902" t="s">
        <v>17</v>
      </c>
      <c r="P902">
        <v>100</v>
      </c>
      <c r="Q902" t="s">
        <v>31</v>
      </c>
      <c r="R902" t="s">
        <v>16</v>
      </c>
      <c r="S902" t="s">
        <v>28</v>
      </c>
      <c r="T902" s="79">
        <v>0</v>
      </c>
      <c r="U902" s="79">
        <v>5</v>
      </c>
      <c r="V902" s="79">
        <v>2.5</v>
      </c>
      <c r="W902" s="79">
        <v>5</v>
      </c>
      <c r="X902">
        <v>1.3089407900000001</v>
      </c>
      <c r="Y902" t="s">
        <v>1110</v>
      </c>
      <c r="Z902" t="s">
        <v>622</v>
      </c>
      <c r="AA902">
        <v>1</v>
      </c>
      <c r="AB902">
        <v>343.2</v>
      </c>
      <c r="AE902" t="s">
        <v>521</v>
      </c>
      <c r="AF902">
        <v>5.2439346779009002</v>
      </c>
      <c r="AG902" t="s">
        <v>671</v>
      </c>
      <c r="AH902" t="s">
        <v>1129</v>
      </c>
      <c r="AI902" t="s">
        <v>1130</v>
      </c>
      <c r="AJ902">
        <v>0.59524549999999998</v>
      </c>
      <c r="AK902">
        <v>7.711905659639263</v>
      </c>
      <c r="AL902">
        <v>5.2439346779009002</v>
      </c>
      <c r="AM902">
        <v>1007.3066640487523</v>
      </c>
      <c r="AN902">
        <v>684.94747991160079</v>
      </c>
      <c r="AO902">
        <v>1.3185047806122385</v>
      </c>
      <c r="AP902">
        <v>0.89655569546399994</v>
      </c>
      <c r="AQ902">
        <v>0.13341858489683281</v>
      </c>
    </row>
    <row r="903" spans="1:43" x14ac:dyDescent="0.35">
      <c r="A903">
        <v>902</v>
      </c>
      <c r="B903">
        <v>64</v>
      </c>
      <c r="C903" t="s">
        <v>9</v>
      </c>
      <c r="D903" s="3">
        <v>21.061779999999999</v>
      </c>
      <c r="E903" s="1">
        <v>109.1011</v>
      </c>
      <c r="F903">
        <v>0</v>
      </c>
      <c r="G903" t="s">
        <v>10</v>
      </c>
      <c r="H903">
        <v>0</v>
      </c>
      <c r="I903">
        <v>394.47791444352401</v>
      </c>
      <c r="J903" s="80">
        <v>2014</v>
      </c>
      <c r="K903" t="s">
        <v>11</v>
      </c>
      <c r="L903">
        <v>1000</v>
      </c>
      <c r="M903">
        <v>130.61708849999999</v>
      </c>
      <c r="N903">
        <v>20</v>
      </c>
      <c r="O903" t="s">
        <v>35</v>
      </c>
      <c r="P903">
        <v>93</v>
      </c>
      <c r="Q903" t="s">
        <v>31</v>
      </c>
      <c r="R903" t="s">
        <v>14</v>
      </c>
      <c r="S903" t="s">
        <v>16</v>
      </c>
      <c r="T903" s="79">
        <v>0</v>
      </c>
      <c r="U903" s="79">
        <v>5</v>
      </c>
      <c r="V903" s="79">
        <v>2.5</v>
      </c>
      <c r="W903" s="79">
        <v>5</v>
      </c>
      <c r="X903">
        <v>0.64629065600000002</v>
      </c>
      <c r="Y903" t="s">
        <v>735</v>
      </c>
      <c r="Z903" t="s">
        <v>620</v>
      </c>
      <c r="AA903">
        <v>4</v>
      </c>
      <c r="AB903">
        <v>178</v>
      </c>
      <c r="AC903">
        <v>137.1</v>
      </c>
      <c r="AE903" t="s">
        <v>521</v>
      </c>
      <c r="AF903">
        <v>5.5083575276075161</v>
      </c>
      <c r="AG903">
        <v>0.89319999999999999</v>
      </c>
      <c r="AH903">
        <v>4.9200649436590336</v>
      </c>
      <c r="AI903">
        <v>0.58829258394848249</v>
      </c>
      <c r="AJ903">
        <v>0.89319999999999999</v>
      </c>
      <c r="AK903">
        <v>4.9200649436590336</v>
      </c>
      <c r="AL903">
        <v>0.58829258394848249</v>
      </c>
      <c r="AM903">
        <v>691.01565394802094</v>
      </c>
      <c r="AN903">
        <v>82.624800539239359</v>
      </c>
      <c r="AO903">
        <v>0.44659696029633544</v>
      </c>
      <c r="AP903">
        <v>5.339963654237416E-2</v>
      </c>
      <c r="AQ903">
        <v>0.13341858489683281</v>
      </c>
    </row>
    <row r="904" spans="1:43" x14ac:dyDescent="0.35">
      <c r="A904">
        <v>903</v>
      </c>
      <c r="B904">
        <v>64</v>
      </c>
      <c r="C904" t="s">
        <v>9</v>
      </c>
      <c r="D904" s="3">
        <v>21.407229999999998</v>
      </c>
      <c r="E904" s="1">
        <v>109.1647</v>
      </c>
      <c r="F904">
        <v>0</v>
      </c>
      <c r="G904" t="s">
        <v>10</v>
      </c>
      <c r="H904">
        <v>0</v>
      </c>
      <c r="I904">
        <v>369.36633969290102</v>
      </c>
      <c r="J904" s="80">
        <v>2014</v>
      </c>
      <c r="K904" t="s">
        <v>11</v>
      </c>
      <c r="L904">
        <v>1000</v>
      </c>
      <c r="M904">
        <v>130.61708849999999</v>
      </c>
      <c r="N904">
        <v>20</v>
      </c>
      <c r="O904" t="s">
        <v>35</v>
      </c>
      <c r="P904">
        <v>93</v>
      </c>
      <c r="Q904" t="s">
        <v>31</v>
      </c>
      <c r="R904" t="s">
        <v>14</v>
      </c>
      <c r="S904" t="s">
        <v>16</v>
      </c>
      <c r="T904" s="79">
        <v>0</v>
      </c>
      <c r="U904" s="79">
        <v>5</v>
      </c>
      <c r="V904" s="79">
        <v>2.5</v>
      </c>
      <c r="W904" s="79">
        <v>5</v>
      </c>
      <c r="X904">
        <v>0.64629065600000002</v>
      </c>
      <c r="Y904" t="s">
        <v>735</v>
      </c>
      <c r="Z904" t="s">
        <v>620</v>
      </c>
      <c r="AA904">
        <v>4</v>
      </c>
      <c r="AB904">
        <v>30</v>
      </c>
      <c r="AC904">
        <v>10.1</v>
      </c>
      <c r="AE904" t="s">
        <v>521</v>
      </c>
      <c r="AF904">
        <v>0.92837486420351401</v>
      </c>
      <c r="AG904">
        <v>3.3300000000000003E-2</v>
      </c>
      <c r="AH904">
        <v>3.091488297797702E-2</v>
      </c>
      <c r="AI904">
        <v>0.89745998122553694</v>
      </c>
      <c r="AJ904">
        <v>3.3300000000000003E-2</v>
      </c>
      <c r="AK904">
        <v>3.091488297797702E-2</v>
      </c>
      <c r="AL904">
        <v>0.89745998122553694</v>
      </c>
      <c r="AM904">
        <v>4.3419483934425456</v>
      </c>
      <c r="AN904">
        <v>126.04689225047774</v>
      </c>
      <c r="AO904">
        <v>2.806160675516129E-3</v>
      </c>
      <c r="AP904">
        <v>8.1462928679322574E-2</v>
      </c>
      <c r="AQ904">
        <v>0.13341858489683281</v>
      </c>
    </row>
    <row r="905" spans="1:43" x14ac:dyDescent="0.35">
      <c r="A905">
        <v>904</v>
      </c>
      <c r="B905">
        <v>64</v>
      </c>
      <c r="C905" t="s">
        <v>9</v>
      </c>
      <c r="D905" s="3">
        <v>21.623819999999998</v>
      </c>
      <c r="E905" s="1">
        <v>108.77979999999999</v>
      </c>
      <c r="F905">
        <v>0</v>
      </c>
      <c r="G905" t="s">
        <v>10</v>
      </c>
      <c r="H905">
        <v>0</v>
      </c>
      <c r="I905">
        <v>292.82874923545</v>
      </c>
      <c r="J905" s="80">
        <v>2014</v>
      </c>
      <c r="K905" t="s">
        <v>11</v>
      </c>
      <c r="L905">
        <v>1000</v>
      </c>
      <c r="M905">
        <v>130.61708849999999</v>
      </c>
      <c r="N905">
        <v>20</v>
      </c>
      <c r="O905" t="s">
        <v>35</v>
      </c>
      <c r="P905">
        <v>93</v>
      </c>
      <c r="Q905" t="s">
        <v>31</v>
      </c>
      <c r="R905" t="s">
        <v>14</v>
      </c>
      <c r="S905" t="s">
        <v>16</v>
      </c>
      <c r="T905" s="79">
        <v>0</v>
      </c>
      <c r="U905" s="79">
        <v>5</v>
      </c>
      <c r="V905" s="79">
        <v>2.5</v>
      </c>
      <c r="W905" s="79">
        <v>5</v>
      </c>
      <c r="X905">
        <v>0.64629065600000002</v>
      </c>
      <c r="Y905" t="s">
        <v>735</v>
      </c>
      <c r="Z905" t="s">
        <v>620</v>
      </c>
      <c r="AA905">
        <v>4</v>
      </c>
      <c r="AB905">
        <v>14</v>
      </c>
      <c r="AC905">
        <v>5.2</v>
      </c>
      <c r="AE905" t="s">
        <v>521</v>
      </c>
      <c r="AF905">
        <v>0.43324160329497313</v>
      </c>
      <c r="AG905">
        <v>0.3125</v>
      </c>
      <c r="AH905">
        <v>0.1353880010296791</v>
      </c>
      <c r="AI905">
        <v>0.297853602265294</v>
      </c>
      <c r="AJ905">
        <v>0.3125</v>
      </c>
      <c r="AK905">
        <v>0.1353880010296791</v>
      </c>
      <c r="AL905">
        <v>0.297853602265294</v>
      </c>
      <c r="AM905">
        <v>19.015039260571704</v>
      </c>
      <c r="AN905">
        <v>41.833086373257743</v>
      </c>
      <c r="AO905">
        <v>1.2289242197580642E-2</v>
      </c>
      <c r="AP905">
        <v>2.7036332834677407E-2</v>
      </c>
      <c r="AQ905">
        <v>0.13341858489683281</v>
      </c>
    </row>
    <row r="906" spans="1:43" x14ac:dyDescent="0.35">
      <c r="A906">
        <v>905</v>
      </c>
      <c r="B906">
        <v>64</v>
      </c>
      <c r="C906" t="s">
        <v>9</v>
      </c>
      <c r="D906" s="3">
        <v>22.11797</v>
      </c>
      <c r="E906" s="1">
        <v>113.5698</v>
      </c>
      <c r="F906">
        <v>0</v>
      </c>
      <c r="G906" t="s">
        <v>10</v>
      </c>
      <c r="H906">
        <v>0</v>
      </c>
      <c r="I906">
        <v>2873.58504026224</v>
      </c>
      <c r="J906" s="80">
        <v>2014</v>
      </c>
      <c r="K906" t="s">
        <v>11</v>
      </c>
      <c r="L906">
        <v>1000</v>
      </c>
      <c r="M906">
        <v>130.61708849999999</v>
      </c>
      <c r="N906">
        <v>20</v>
      </c>
      <c r="O906" t="s">
        <v>35</v>
      </c>
      <c r="P906">
        <v>93</v>
      </c>
      <c r="Q906" t="s">
        <v>31</v>
      </c>
      <c r="R906" t="s">
        <v>14</v>
      </c>
      <c r="S906" t="s">
        <v>16</v>
      </c>
      <c r="T906" s="79">
        <v>0</v>
      </c>
      <c r="U906" s="79">
        <v>5</v>
      </c>
      <c r="V906" s="79">
        <v>2.5</v>
      </c>
      <c r="W906" s="79">
        <v>5</v>
      </c>
      <c r="X906">
        <v>0.64629065600000002</v>
      </c>
      <c r="Y906" t="s">
        <v>735</v>
      </c>
      <c r="Z906" t="s">
        <v>620</v>
      </c>
      <c r="AA906">
        <v>4</v>
      </c>
      <c r="AB906">
        <v>13</v>
      </c>
      <c r="AC906">
        <v>17.100000000000001</v>
      </c>
      <c r="AE906" t="s">
        <v>521</v>
      </c>
      <c r="AF906">
        <v>0.40229577448818943</v>
      </c>
      <c r="AG906">
        <v>0.15379999999999999</v>
      </c>
      <c r="AH906">
        <v>6.187309011628353E-2</v>
      </c>
      <c r="AI906">
        <v>0.34042268437190593</v>
      </c>
      <c r="AJ906">
        <v>0.15379999999999999</v>
      </c>
      <c r="AK906">
        <v>6.187309011628353E-2</v>
      </c>
      <c r="AL906">
        <v>0.34042268437190593</v>
      </c>
      <c r="AM906">
        <v>8.6899815994484744</v>
      </c>
      <c r="AN906">
        <v>47.81184934625032</v>
      </c>
      <c r="AO906">
        <v>5.6162539085354837E-3</v>
      </c>
      <c r="AP906">
        <v>3.0900351478561291E-2</v>
      </c>
      <c r="AQ906">
        <v>0.13341858489683281</v>
      </c>
    </row>
    <row r="907" spans="1:43" x14ac:dyDescent="0.35">
      <c r="A907">
        <v>906</v>
      </c>
      <c r="B907">
        <v>64</v>
      </c>
      <c r="C907" t="s">
        <v>9</v>
      </c>
      <c r="D907" s="3">
        <v>22.233529999999998</v>
      </c>
      <c r="E907" s="1">
        <v>113.94929999999999</v>
      </c>
      <c r="F907">
        <v>0</v>
      </c>
      <c r="G907" t="s">
        <v>10</v>
      </c>
      <c r="H907">
        <v>0</v>
      </c>
      <c r="I907">
        <v>3071.8873021327599</v>
      </c>
      <c r="J907" s="80">
        <v>2014</v>
      </c>
      <c r="K907" t="s">
        <v>11</v>
      </c>
      <c r="L907">
        <v>1000</v>
      </c>
      <c r="M907">
        <v>130.61708849999999</v>
      </c>
      <c r="N907">
        <v>20</v>
      </c>
      <c r="O907" t="s">
        <v>35</v>
      </c>
      <c r="P907">
        <v>93</v>
      </c>
      <c r="Q907" t="s">
        <v>31</v>
      </c>
      <c r="R907" t="s">
        <v>14</v>
      </c>
      <c r="S907" t="s">
        <v>16</v>
      </c>
      <c r="T907" s="79">
        <v>0</v>
      </c>
      <c r="U907" s="79">
        <v>5</v>
      </c>
      <c r="V907" s="79">
        <v>2.5</v>
      </c>
      <c r="W907" s="79">
        <v>5</v>
      </c>
      <c r="X907">
        <v>0.64629065600000002</v>
      </c>
      <c r="Y907" t="s">
        <v>735</v>
      </c>
      <c r="Z907" t="s">
        <v>620</v>
      </c>
      <c r="AA907">
        <v>4</v>
      </c>
      <c r="AB907">
        <v>3</v>
      </c>
      <c r="AC907">
        <v>2</v>
      </c>
      <c r="AE907" t="s">
        <v>521</v>
      </c>
      <c r="AF907">
        <v>9.2837486420351403E-2</v>
      </c>
      <c r="AG907">
        <v>0.33329999999999999</v>
      </c>
      <c r="AH907">
        <v>3.0942734223903121E-2</v>
      </c>
      <c r="AI907">
        <v>6.1894752196448286E-2</v>
      </c>
      <c r="AJ907">
        <v>0.33329999999999999</v>
      </c>
      <c r="AK907">
        <v>3.0942734223903121E-2</v>
      </c>
      <c r="AL907">
        <v>6.1894752196448286E-2</v>
      </c>
      <c r="AM907">
        <v>4.345860058661863</v>
      </c>
      <c r="AN907">
        <v>8.693024005730166</v>
      </c>
      <c r="AO907">
        <v>2.8086887481967738E-3</v>
      </c>
      <c r="AP907">
        <v>5.6182201872870966E-3</v>
      </c>
      <c r="AQ907">
        <v>0.13341858489683281</v>
      </c>
    </row>
    <row r="908" spans="1:43" x14ac:dyDescent="0.35">
      <c r="A908">
        <v>907</v>
      </c>
      <c r="B908">
        <v>64</v>
      </c>
      <c r="C908" t="s">
        <v>9</v>
      </c>
      <c r="D908" s="3">
        <v>22.261109999999999</v>
      </c>
      <c r="E908" s="1">
        <v>113.5973</v>
      </c>
      <c r="F908">
        <v>0</v>
      </c>
      <c r="G908" t="s">
        <v>10</v>
      </c>
      <c r="H908">
        <v>0</v>
      </c>
      <c r="I908">
        <v>3146.7819299155799</v>
      </c>
      <c r="J908" s="80">
        <v>2014</v>
      </c>
      <c r="K908" t="s">
        <v>11</v>
      </c>
      <c r="L908">
        <v>1000</v>
      </c>
      <c r="M908">
        <v>130.61708849999999</v>
      </c>
      <c r="N908">
        <v>20</v>
      </c>
      <c r="O908" t="s">
        <v>35</v>
      </c>
      <c r="P908">
        <v>93</v>
      </c>
      <c r="Q908" t="s">
        <v>31</v>
      </c>
      <c r="R908" t="s">
        <v>14</v>
      </c>
      <c r="S908" t="s">
        <v>16</v>
      </c>
      <c r="T908" s="79">
        <v>0</v>
      </c>
      <c r="U908" s="79">
        <v>5</v>
      </c>
      <c r="V908" s="79">
        <v>2.5</v>
      </c>
      <c r="W908" s="79">
        <v>5</v>
      </c>
      <c r="X908">
        <v>0.64629065600000002</v>
      </c>
      <c r="Y908" t="s">
        <v>735</v>
      </c>
      <c r="Z908" t="s">
        <v>620</v>
      </c>
      <c r="AA908">
        <v>4</v>
      </c>
      <c r="AB908">
        <v>347</v>
      </c>
      <c r="AC908">
        <v>205.9</v>
      </c>
      <c r="AE908" t="s">
        <v>521</v>
      </c>
      <c r="AF908">
        <v>10.738202595953979</v>
      </c>
      <c r="AG908">
        <v>5.7599999999999998E-2</v>
      </c>
      <c r="AH908">
        <v>0.61852046952694917</v>
      </c>
      <c r="AI908">
        <v>10.11968212642703</v>
      </c>
      <c r="AJ908">
        <v>5.7599999999999998E-2</v>
      </c>
      <c r="AK908">
        <v>0.61852046952694917</v>
      </c>
      <c r="AL908">
        <v>10.11968212642703</v>
      </c>
      <c r="AM908">
        <v>86.870261190605447</v>
      </c>
      <c r="AN908">
        <v>1421.2939955907393</v>
      </c>
      <c r="AO908">
        <v>5.6143438091767743E-2</v>
      </c>
      <c r="AP908">
        <v>0.9185690287792001</v>
      </c>
      <c r="AQ908">
        <v>0.13341858489683281</v>
      </c>
    </row>
    <row r="909" spans="1:43" x14ac:dyDescent="0.35">
      <c r="A909">
        <v>908</v>
      </c>
      <c r="B909">
        <v>65</v>
      </c>
      <c r="C909" t="s">
        <v>9</v>
      </c>
      <c r="D909" s="5">
        <v>22.2822222</v>
      </c>
      <c r="E909" s="5">
        <v>39.084444400000002</v>
      </c>
      <c r="F909">
        <v>0</v>
      </c>
      <c r="G909" t="s">
        <v>49</v>
      </c>
      <c r="H909">
        <v>0</v>
      </c>
      <c r="I909">
        <v>182.56246630023</v>
      </c>
      <c r="J909" s="80">
        <v>2015</v>
      </c>
      <c r="K909" t="s">
        <v>30</v>
      </c>
      <c r="L909">
        <v>130</v>
      </c>
      <c r="M909">
        <v>15.0852345</v>
      </c>
      <c r="N909">
        <v>24</v>
      </c>
      <c r="O909" t="s">
        <v>23</v>
      </c>
      <c r="P909">
        <v>91</v>
      </c>
      <c r="Q909" t="s">
        <v>13</v>
      </c>
      <c r="R909" t="s">
        <v>21</v>
      </c>
      <c r="S909" t="s">
        <v>28</v>
      </c>
      <c r="T909" s="79">
        <v>5</v>
      </c>
      <c r="U909" s="79">
        <v>6</v>
      </c>
      <c r="V909" s="79">
        <v>5.5</v>
      </c>
      <c r="W909" s="79">
        <v>1</v>
      </c>
      <c r="X909">
        <v>1.31678571428571</v>
      </c>
      <c r="Y909" t="s">
        <v>821</v>
      </c>
      <c r="Z909" t="s">
        <v>647</v>
      </c>
      <c r="AA909">
        <v>1</v>
      </c>
      <c r="AB909">
        <v>0</v>
      </c>
      <c r="AE909" t="s">
        <v>531</v>
      </c>
      <c r="AF909">
        <v>0</v>
      </c>
      <c r="AG909" t="s">
        <v>671</v>
      </c>
      <c r="AH909" t="s">
        <v>1129</v>
      </c>
      <c r="AI909" t="s">
        <v>1130</v>
      </c>
      <c r="AJ909">
        <v>0.59524549999999998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0.55269999999999997</v>
      </c>
    </row>
    <row r="910" spans="1:43" x14ac:dyDescent="0.35">
      <c r="A910">
        <v>909</v>
      </c>
      <c r="B910">
        <v>65</v>
      </c>
      <c r="C910" t="s">
        <v>9</v>
      </c>
      <c r="D910" s="5">
        <v>22.2822222</v>
      </c>
      <c r="E910" s="5">
        <v>39.084444400000002</v>
      </c>
      <c r="F910">
        <v>0</v>
      </c>
      <c r="G910" t="s">
        <v>49</v>
      </c>
      <c r="H910">
        <v>0</v>
      </c>
      <c r="I910">
        <v>182.56246630023</v>
      </c>
      <c r="J910" s="80">
        <v>2015</v>
      </c>
      <c r="K910" t="s">
        <v>30</v>
      </c>
      <c r="L910">
        <v>130</v>
      </c>
      <c r="M910">
        <v>15.0852345</v>
      </c>
      <c r="N910">
        <v>24</v>
      </c>
      <c r="O910" t="s">
        <v>23</v>
      </c>
      <c r="P910">
        <v>91</v>
      </c>
      <c r="Q910" t="s">
        <v>13</v>
      </c>
      <c r="R910" t="s">
        <v>21</v>
      </c>
      <c r="S910" t="s">
        <v>28</v>
      </c>
      <c r="T910" s="79">
        <v>10</v>
      </c>
      <c r="U910" s="79">
        <v>11</v>
      </c>
      <c r="V910" s="79">
        <v>10.5</v>
      </c>
      <c r="W910" s="79">
        <v>1</v>
      </c>
      <c r="X910">
        <v>1.31678571428571</v>
      </c>
      <c r="Y910" t="s">
        <v>821</v>
      </c>
      <c r="Z910" t="s">
        <v>647</v>
      </c>
      <c r="AA910">
        <v>1</v>
      </c>
      <c r="AB910">
        <v>0</v>
      </c>
      <c r="AE910" t="s">
        <v>531</v>
      </c>
      <c r="AF910">
        <v>0</v>
      </c>
      <c r="AG910" t="s">
        <v>671</v>
      </c>
      <c r="AH910" t="s">
        <v>1129</v>
      </c>
      <c r="AI910" t="s">
        <v>1130</v>
      </c>
      <c r="AJ910">
        <v>0.59524549999999998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0.55269999999999997</v>
      </c>
    </row>
    <row r="911" spans="1:43" x14ac:dyDescent="0.35">
      <c r="A911">
        <v>910</v>
      </c>
      <c r="B911">
        <v>65</v>
      </c>
      <c r="C911" t="s">
        <v>9</v>
      </c>
      <c r="D911" s="5">
        <v>22.2822222</v>
      </c>
      <c r="E911" s="5">
        <v>39.084444400000002</v>
      </c>
      <c r="F911">
        <v>0</v>
      </c>
      <c r="G911" t="s">
        <v>49</v>
      </c>
      <c r="H911">
        <v>0</v>
      </c>
      <c r="I911">
        <v>182.56246630023</v>
      </c>
      <c r="J911" s="80">
        <v>2015</v>
      </c>
      <c r="K911" t="s">
        <v>30</v>
      </c>
      <c r="L911">
        <v>130</v>
      </c>
      <c r="M911">
        <v>15.0852345</v>
      </c>
      <c r="N911">
        <v>24</v>
      </c>
      <c r="O911" t="s">
        <v>23</v>
      </c>
      <c r="P911">
        <v>91</v>
      </c>
      <c r="Q911" t="s">
        <v>13</v>
      </c>
      <c r="R911" t="s">
        <v>21</v>
      </c>
      <c r="S911" t="s">
        <v>28</v>
      </c>
      <c r="T911" s="79">
        <v>14</v>
      </c>
      <c r="U911" s="79">
        <v>15</v>
      </c>
      <c r="V911" s="79">
        <v>14.5</v>
      </c>
      <c r="W911" s="79">
        <v>1</v>
      </c>
      <c r="X911">
        <v>1.31678571428571</v>
      </c>
      <c r="Y911" t="s">
        <v>821</v>
      </c>
      <c r="Z911" t="s">
        <v>647</v>
      </c>
      <c r="AA911">
        <v>1</v>
      </c>
      <c r="AB911">
        <v>0</v>
      </c>
      <c r="AE911" t="s">
        <v>531</v>
      </c>
      <c r="AF911">
        <v>0</v>
      </c>
      <c r="AG911" t="s">
        <v>671</v>
      </c>
      <c r="AH911" t="s">
        <v>1129</v>
      </c>
      <c r="AI911" t="s">
        <v>1130</v>
      </c>
      <c r="AJ911">
        <v>0.59524549999999998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0.55269999999999997</v>
      </c>
    </row>
    <row r="912" spans="1:43" x14ac:dyDescent="0.35">
      <c r="A912">
        <v>911</v>
      </c>
      <c r="B912">
        <v>65</v>
      </c>
      <c r="C912" t="s">
        <v>9</v>
      </c>
      <c r="D912" s="5">
        <v>22.2822222</v>
      </c>
      <c r="E912" s="5">
        <v>39.084444400000002</v>
      </c>
      <c r="F912">
        <v>0</v>
      </c>
      <c r="G912" t="s">
        <v>49</v>
      </c>
      <c r="H912">
        <v>0</v>
      </c>
      <c r="I912">
        <v>182.56246630023</v>
      </c>
      <c r="J912" s="80">
        <v>2015</v>
      </c>
      <c r="K912" t="s">
        <v>30</v>
      </c>
      <c r="L912">
        <v>130</v>
      </c>
      <c r="M912">
        <v>15.0852345</v>
      </c>
      <c r="N912">
        <v>24</v>
      </c>
      <c r="O912" t="s">
        <v>23</v>
      </c>
      <c r="P912">
        <v>91</v>
      </c>
      <c r="Q912" t="s">
        <v>13</v>
      </c>
      <c r="R912" t="s">
        <v>21</v>
      </c>
      <c r="S912" t="s">
        <v>28</v>
      </c>
      <c r="T912" s="79">
        <v>19</v>
      </c>
      <c r="U912" s="79">
        <v>20</v>
      </c>
      <c r="V912" s="79">
        <v>19.5</v>
      </c>
      <c r="W912" s="79">
        <v>1</v>
      </c>
      <c r="X912">
        <v>1.31678571428571</v>
      </c>
      <c r="Y912" t="s">
        <v>821</v>
      </c>
      <c r="Z912" t="s">
        <v>647</v>
      </c>
      <c r="AA912">
        <v>1</v>
      </c>
      <c r="AB912">
        <v>0</v>
      </c>
      <c r="AE912" t="s">
        <v>531</v>
      </c>
      <c r="AF912">
        <v>0</v>
      </c>
      <c r="AG912" t="s">
        <v>671</v>
      </c>
      <c r="AH912" t="s">
        <v>1129</v>
      </c>
      <c r="AI912" t="s">
        <v>1130</v>
      </c>
      <c r="AJ912">
        <v>0.59524549999999998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0.55269999999999997</v>
      </c>
    </row>
    <row r="913" spans="1:43" x14ac:dyDescent="0.35">
      <c r="A913">
        <v>912</v>
      </c>
      <c r="B913">
        <v>65</v>
      </c>
      <c r="C913" t="s">
        <v>9</v>
      </c>
      <c r="D913" s="5">
        <v>22.2822222</v>
      </c>
      <c r="E913" s="5">
        <v>39.084444400000002</v>
      </c>
      <c r="F913">
        <v>0</v>
      </c>
      <c r="G913" t="s">
        <v>49</v>
      </c>
      <c r="H913">
        <v>0</v>
      </c>
      <c r="I913">
        <v>182.56246630023</v>
      </c>
      <c r="J913" s="80">
        <v>2015</v>
      </c>
      <c r="K913" t="s">
        <v>30</v>
      </c>
      <c r="L913">
        <v>130</v>
      </c>
      <c r="M913">
        <v>15.0852345</v>
      </c>
      <c r="N913">
        <v>24</v>
      </c>
      <c r="O913" t="s">
        <v>23</v>
      </c>
      <c r="P913">
        <v>91</v>
      </c>
      <c r="Q913" t="s">
        <v>13</v>
      </c>
      <c r="R913" t="s">
        <v>21</v>
      </c>
      <c r="S913" t="s">
        <v>28</v>
      </c>
      <c r="T913" s="79">
        <v>25</v>
      </c>
      <c r="U913" s="79">
        <v>26</v>
      </c>
      <c r="V913" s="79">
        <v>25.5</v>
      </c>
      <c r="W913" s="79">
        <v>1</v>
      </c>
      <c r="X913">
        <v>1.31678571428571</v>
      </c>
      <c r="Y913" t="s">
        <v>821</v>
      </c>
      <c r="Z913" t="s">
        <v>647</v>
      </c>
      <c r="AA913">
        <v>1</v>
      </c>
      <c r="AB913">
        <v>0</v>
      </c>
      <c r="AE913" t="s">
        <v>531</v>
      </c>
      <c r="AF913">
        <v>0</v>
      </c>
      <c r="AG913" t="s">
        <v>671</v>
      </c>
      <c r="AH913" t="s">
        <v>1129</v>
      </c>
      <c r="AI913" t="s">
        <v>1130</v>
      </c>
      <c r="AJ913">
        <v>0.59524549999999998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0.55269999999999997</v>
      </c>
    </row>
    <row r="914" spans="1:43" x14ac:dyDescent="0.35">
      <c r="A914">
        <v>913</v>
      </c>
      <c r="B914">
        <v>65</v>
      </c>
      <c r="C914" t="s">
        <v>9</v>
      </c>
      <c r="D914" s="5">
        <v>22.2822222</v>
      </c>
      <c r="E914" s="5">
        <v>39.084444400000002</v>
      </c>
      <c r="F914">
        <v>0</v>
      </c>
      <c r="G914" t="s">
        <v>49</v>
      </c>
      <c r="H914">
        <v>0</v>
      </c>
      <c r="I914">
        <v>182.56246630023</v>
      </c>
      <c r="J914" s="80">
        <v>2015</v>
      </c>
      <c r="K914" t="s">
        <v>30</v>
      </c>
      <c r="L914">
        <v>130</v>
      </c>
      <c r="M914">
        <v>15.0852345</v>
      </c>
      <c r="N914">
        <v>24</v>
      </c>
      <c r="O914" t="s">
        <v>23</v>
      </c>
      <c r="P914">
        <v>91</v>
      </c>
      <c r="Q914" t="s">
        <v>13</v>
      </c>
      <c r="R914" t="s">
        <v>21</v>
      </c>
      <c r="S914" t="s">
        <v>28</v>
      </c>
      <c r="T914" s="79">
        <v>0</v>
      </c>
      <c r="U914" s="79">
        <v>1</v>
      </c>
      <c r="V914" s="79">
        <v>0.5</v>
      </c>
      <c r="W914" s="79">
        <v>1</v>
      </c>
      <c r="X914">
        <v>1.31678571428571</v>
      </c>
      <c r="Y914" t="s">
        <v>821</v>
      </c>
      <c r="Z914" t="s">
        <v>647</v>
      </c>
      <c r="AA914">
        <v>1</v>
      </c>
      <c r="AB914">
        <v>47.846890000000002</v>
      </c>
      <c r="AE914" t="s">
        <v>531</v>
      </c>
      <c r="AF914">
        <v>47.846890000000002</v>
      </c>
      <c r="AG914" t="s">
        <v>671</v>
      </c>
      <c r="AH914" t="s">
        <v>1129</v>
      </c>
      <c r="AI914" t="s">
        <v>1130</v>
      </c>
      <c r="AJ914">
        <v>0.59524549999999998</v>
      </c>
      <c r="AK914">
        <v>70.365236115954232</v>
      </c>
      <c r="AL914">
        <v>47.846890000000002</v>
      </c>
      <c r="AM914">
        <v>1166.457238963779</v>
      </c>
      <c r="AN914">
        <v>793.16654477550003</v>
      </c>
      <c r="AO914">
        <v>1.535974228592657</v>
      </c>
      <c r="AP914">
        <v>1.0444303752097355</v>
      </c>
      <c r="AQ914">
        <v>0.55269999999999997</v>
      </c>
    </row>
    <row r="915" spans="1:43" x14ac:dyDescent="0.35">
      <c r="A915">
        <v>914</v>
      </c>
      <c r="B915">
        <v>65</v>
      </c>
      <c r="C915" t="s">
        <v>9</v>
      </c>
      <c r="D915" s="5">
        <v>22.2822222</v>
      </c>
      <c r="E915" s="5">
        <v>39.084444400000002</v>
      </c>
      <c r="F915">
        <v>0</v>
      </c>
      <c r="G915" t="s">
        <v>49</v>
      </c>
      <c r="H915">
        <v>0</v>
      </c>
      <c r="I915">
        <v>182.56246630023</v>
      </c>
      <c r="J915" s="80">
        <v>2015</v>
      </c>
      <c r="K915" t="s">
        <v>30</v>
      </c>
      <c r="L915">
        <v>130</v>
      </c>
      <c r="M915">
        <v>15.0852345</v>
      </c>
      <c r="N915">
        <v>24</v>
      </c>
      <c r="O915" t="s">
        <v>23</v>
      </c>
      <c r="P915">
        <v>91</v>
      </c>
      <c r="Q915" t="s">
        <v>13</v>
      </c>
      <c r="R915" t="s">
        <v>21</v>
      </c>
      <c r="S915" t="s">
        <v>28</v>
      </c>
      <c r="T915" s="79">
        <v>2</v>
      </c>
      <c r="U915" s="79">
        <v>3</v>
      </c>
      <c r="V915" s="79">
        <v>2.5</v>
      </c>
      <c r="W915" s="79">
        <v>1</v>
      </c>
      <c r="X915">
        <v>1.31678571428571</v>
      </c>
      <c r="Y915" t="s">
        <v>821</v>
      </c>
      <c r="Z915" t="s">
        <v>647</v>
      </c>
      <c r="AA915">
        <v>1</v>
      </c>
      <c r="AB915">
        <v>117.647059</v>
      </c>
      <c r="AE915" t="s">
        <v>531</v>
      </c>
      <c r="AF915">
        <v>117.647059</v>
      </c>
      <c r="AG915" t="s">
        <v>671</v>
      </c>
      <c r="AH915" t="s">
        <v>1129</v>
      </c>
      <c r="AI915" t="s">
        <v>1130</v>
      </c>
      <c r="AJ915">
        <v>0.59524549999999998</v>
      </c>
      <c r="AK915">
        <v>173.0156983010306</v>
      </c>
      <c r="AL915">
        <v>117.647059</v>
      </c>
      <c r="AM915">
        <v>2868.1125066508771</v>
      </c>
      <c r="AN915">
        <v>1950.2565640113578</v>
      </c>
      <c r="AO915">
        <v>3.7766895757220538</v>
      </c>
      <c r="AP915">
        <v>2.5680699826820903</v>
      </c>
      <c r="AQ915">
        <v>0.55269999999999997</v>
      </c>
    </row>
    <row r="916" spans="1:43" x14ac:dyDescent="0.35">
      <c r="A916">
        <v>915</v>
      </c>
      <c r="B916">
        <v>65</v>
      </c>
      <c r="C916" t="s">
        <v>9</v>
      </c>
      <c r="D916" s="5">
        <v>22.752500000000001</v>
      </c>
      <c r="E916" s="5">
        <v>38.997500000000002</v>
      </c>
      <c r="F916">
        <v>0</v>
      </c>
      <c r="G916" t="s">
        <v>49</v>
      </c>
      <c r="H916">
        <v>0</v>
      </c>
      <c r="I916">
        <v>99.975059025916096</v>
      </c>
      <c r="J916" s="80">
        <v>2015</v>
      </c>
      <c r="K916" t="s">
        <v>30</v>
      </c>
      <c r="L916">
        <v>130</v>
      </c>
      <c r="M916">
        <v>15.0852345</v>
      </c>
      <c r="N916">
        <v>24</v>
      </c>
      <c r="O916" t="s">
        <v>23</v>
      </c>
      <c r="P916">
        <v>91</v>
      </c>
      <c r="Q916" t="s">
        <v>13</v>
      </c>
      <c r="R916" t="s">
        <v>21</v>
      </c>
      <c r="S916" t="s">
        <v>28</v>
      </c>
      <c r="T916" s="79">
        <v>4</v>
      </c>
      <c r="U916" s="79">
        <v>5</v>
      </c>
      <c r="V916" s="79">
        <v>4.5</v>
      </c>
      <c r="W916" s="79">
        <v>1</v>
      </c>
      <c r="X916">
        <v>0.91818181818181799</v>
      </c>
      <c r="Y916" t="s">
        <v>821</v>
      </c>
      <c r="Z916" t="s">
        <v>647</v>
      </c>
      <c r="AA916">
        <v>1</v>
      </c>
      <c r="AB916">
        <v>0</v>
      </c>
      <c r="AE916" t="s">
        <v>531</v>
      </c>
      <c r="AF916">
        <v>0</v>
      </c>
      <c r="AG916" t="s">
        <v>671</v>
      </c>
      <c r="AH916" t="s">
        <v>1129</v>
      </c>
      <c r="AI916" t="s">
        <v>1130</v>
      </c>
      <c r="AJ916">
        <v>0.59524549999999998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0.55269999999999997</v>
      </c>
    </row>
    <row r="917" spans="1:43" x14ac:dyDescent="0.35">
      <c r="A917">
        <v>916</v>
      </c>
      <c r="B917">
        <v>65</v>
      </c>
      <c r="C917" t="s">
        <v>9</v>
      </c>
      <c r="D917" s="5">
        <v>22.752500000000001</v>
      </c>
      <c r="E917" s="5">
        <v>38.997500000000002</v>
      </c>
      <c r="F917">
        <v>0</v>
      </c>
      <c r="G917" t="s">
        <v>49</v>
      </c>
      <c r="H917">
        <v>0</v>
      </c>
      <c r="I917">
        <v>99.975059025916096</v>
      </c>
      <c r="J917" s="80">
        <v>2015</v>
      </c>
      <c r="K917" t="s">
        <v>30</v>
      </c>
      <c r="L917">
        <v>130</v>
      </c>
      <c r="M917">
        <v>15.0852345</v>
      </c>
      <c r="N917">
        <v>24</v>
      </c>
      <c r="O917" t="s">
        <v>23</v>
      </c>
      <c r="P917">
        <v>91</v>
      </c>
      <c r="Q917" t="s">
        <v>13</v>
      </c>
      <c r="R917" t="s">
        <v>21</v>
      </c>
      <c r="S917" t="s">
        <v>28</v>
      </c>
      <c r="T917" s="79">
        <v>6</v>
      </c>
      <c r="U917" s="79">
        <v>7</v>
      </c>
      <c r="V917" s="79">
        <v>6.5</v>
      </c>
      <c r="W917" s="79">
        <v>1</v>
      </c>
      <c r="X917">
        <v>0.91818181818181799</v>
      </c>
      <c r="Y917" t="s">
        <v>821</v>
      </c>
      <c r="Z917" t="s">
        <v>647</v>
      </c>
      <c r="AA917">
        <v>1</v>
      </c>
      <c r="AB917">
        <v>0</v>
      </c>
      <c r="AE917" t="s">
        <v>531</v>
      </c>
      <c r="AF917">
        <v>0</v>
      </c>
      <c r="AG917" t="s">
        <v>671</v>
      </c>
      <c r="AH917" t="s">
        <v>1129</v>
      </c>
      <c r="AI917" t="s">
        <v>1130</v>
      </c>
      <c r="AJ917">
        <v>0.59524549999999998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0.55269999999999997</v>
      </c>
    </row>
    <row r="918" spans="1:43" x14ac:dyDescent="0.35">
      <c r="A918">
        <v>917</v>
      </c>
      <c r="B918">
        <v>65</v>
      </c>
      <c r="C918" t="s">
        <v>9</v>
      </c>
      <c r="D918" s="5">
        <v>22.752500000000001</v>
      </c>
      <c r="E918" s="5">
        <v>38.997500000000002</v>
      </c>
      <c r="F918">
        <v>0</v>
      </c>
      <c r="G918" t="s">
        <v>49</v>
      </c>
      <c r="H918">
        <v>0</v>
      </c>
      <c r="I918">
        <v>99.975059025916096</v>
      </c>
      <c r="J918" s="80">
        <v>2015</v>
      </c>
      <c r="K918" t="s">
        <v>30</v>
      </c>
      <c r="L918">
        <v>130</v>
      </c>
      <c r="M918">
        <v>15.0852345</v>
      </c>
      <c r="N918">
        <v>24</v>
      </c>
      <c r="O918" t="s">
        <v>23</v>
      </c>
      <c r="P918">
        <v>91</v>
      </c>
      <c r="Q918" t="s">
        <v>13</v>
      </c>
      <c r="R918" t="s">
        <v>21</v>
      </c>
      <c r="S918" t="s">
        <v>28</v>
      </c>
      <c r="T918" s="79">
        <v>8</v>
      </c>
      <c r="U918" s="79">
        <v>9</v>
      </c>
      <c r="V918" s="79">
        <v>8.5</v>
      </c>
      <c r="W918" s="79">
        <v>1</v>
      </c>
      <c r="X918">
        <v>0.91818181818181799</v>
      </c>
      <c r="Y918" t="s">
        <v>821</v>
      </c>
      <c r="Z918" t="s">
        <v>647</v>
      </c>
      <c r="AA918">
        <v>1</v>
      </c>
      <c r="AB918">
        <v>0</v>
      </c>
      <c r="AE918" t="s">
        <v>531</v>
      </c>
      <c r="AF918">
        <v>0</v>
      </c>
      <c r="AG918" t="s">
        <v>671</v>
      </c>
      <c r="AH918" t="s">
        <v>1129</v>
      </c>
      <c r="AI918" t="s">
        <v>1130</v>
      </c>
      <c r="AJ918">
        <v>0.59524549999999998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0.55269999999999997</v>
      </c>
    </row>
    <row r="919" spans="1:43" x14ac:dyDescent="0.35">
      <c r="A919">
        <v>918</v>
      </c>
      <c r="B919">
        <v>65</v>
      </c>
      <c r="C919" t="s">
        <v>9</v>
      </c>
      <c r="D919" s="5">
        <v>22.752500000000001</v>
      </c>
      <c r="E919" s="5">
        <v>38.997500000000002</v>
      </c>
      <c r="F919">
        <v>0</v>
      </c>
      <c r="G919" t="s">
        <v>49</v>
      </c>
      <c r="H919">
        <v>0</v>
      </c>
      <c r="I919">
        <v>99.975059025916096</v>
      </c>
      <c r="J919" s="80">
        <v>2015</v>
      </c>
      <c r="K919" t="s">
        <v>30</v>
      </c>
      <c r="L919">
        <v>130</v>
      </c>
      <c r="M919">
        <v>15.0852345</v>
      </c>
      <c r="N919">
        <v>24</v>
      </c>
      <c r="O919" t="s">
        <v>23</v>
      </c>
      <c r="P919">
        <v>91</v>
      </c>
      <c r="Q919" t="s">
        <v>13</v>
      </c>
      <c r="R919" t="s">
        <v>21</v>
      </c>
      <c r="S919" t="s">
        <v>28</v>
      </c>
      <c r="T919" s="79">
        <v>9</v>
      </c>
      <c r="U919" s="79">
        <v>10</v>
      </c>
      <c r="V919" s="79">
        <v>9.5</v>
      </c>
      <c r="W919" s="79">
        <v>1</v>
      </c>
      <c r="X919">
        <v>0.91818181818181799</v>
      </c>
      <c r="Y919" t="s">
        <v>821</v>
      </c>
      <c r="Z919" t="s">
        <v>647</v>
      </c>
      <c r="AA919">
        <v>1</v>
      </c>
      <c r="AB919">
        <v>0</v>
      </c>
      <c r="AE919" t="s">
        <v>531</v>
      </c>
      <c r="AF919">
        <v>0</v>
      </c>
      <c r="AG919" t="s">
        <v>671</v>
      </c>
      <c r="AH919" t="s">
        <v>1129</v>
      </c>
      <c r="AI919" t="s">
        <v>1130</v>
      </c>
      <c r="AJ919">
        <v>0.59524549999999998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0.55269999999999997</v>
      </c>
    </row>
    <row r="920" spans="1:43" x14ac:dyDescent="0.35">
      <c r="A920">
        <v>919</v>
      </c>
      <c r="B920">
        <v>65</v>
      </c>
      <c r="C920" t="s">
        <v>9</v>
      </c>
      <c r="D920" s="5">
        <v>22.752500000000001</v>
      </c>
      <c r="E920" s="5">
        <v>38.997500000000002</v>
      </c>
      <c r="F920">
        <v>0</v>
      </c>
      <c r="G920" t="s">
        <v>49</v>
      </c>
      <c r="H920">
        <v>0</v>
      </c>
      <c r="I920">
        <v>99.975059025916096</v>
      </c>
      <c r="J920" s="80">
        <v>2015</v>
      </c>
      <c r="K920" t="s">
        <v>30</v>
      </c>
      <c r="L920">
        <v>130</v>
      </c>
      <c r="M920">
        <v>15.0852345</v>
      </c>
      <c r="N920">
        <v>24</v>
      </c>
      <c r="O920" t="s">
        <v>23</v>
      </c>
      <c r="P920">
        <v>91</v>
      </c>
      <c r="Q920" t="s">
        <v>13</v>
      </c>
      <c r="R920" t="s">
        <v>21</v>
      </c>
      <c r="S920" t="s">
        <v>28</v>
      </c>
      <c r="T920" s="79">
        <v>10</v>
      </c>
      <c r="U920" s="79">
        <v>11</v>
      </c>
      <c r="V920" s="79">
        <v>10.5</v>
      </c>
      <c r="W920" s="79">
        <v>1</v>
      </c>
      <c r="X920">
        <v>0.91818181818181799</v>
      </c>
      <c r="Y920" t="s">
        <v>821</v>
      </c>
      <c r="Z920" t="s">
        <v>647</v>
      </c>
      <c r="AA920">
        <v>1</v>
      </c>
      <c r="AB920">
        <v>0</v>
      </c>
      <c r="AE920" t="s">
        <v>531</v>
      </c>
      <c r="AF920">
        <v>0</v>
      </c>
      <c r="AG920" t="s">
        <v>671</v>
      </c>
      <c r="AH920" t="s">
        <v>1129</v>
      </c>
      <c r="AI920" t="s">
        <v>1130</v>
      </c>
      <c r="AJ920">
        <v>0.59524549999999998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0.55269999999999997</v>
      </c>
    </row>
    <row r="921" spans="1:43" x14ac:dyDescent="0.35">
      <c r="A921">
        <v>920</v>
      </c>
      <c r="B921">
        <v>65</v>
      </c>
      <c r="C921" t="s">
        <v>9</v>
      </c>
      <c r="D921" s="5">
        <v>22.752500000000001</v>
      </c>
      <c r="E921" s="5">
        <v>38.997500000000002</v>
      </c>
      <c r="F921">
        <v>0</v>
      </c>
      <c r="G921" t="s">
        <v>49</v>
      </c>
      <c r="H921">
        <v>0</v>
      </c>
      <c r="I921">
        <v>99.975059025916096</v>
      </c>
      <c r="J921" s="80">
        <v>2015</v>
      </c>
      <c r="K921" t="s">
        <v>30</v>
      </c>
      <c r="L921">
        <v>130</v>
      </c>
      <c r="M921">
        <v>15.0852345</v>
      </c>
      <c r="N921">
        <v>24</v>
      </c>
      <c r="O921" t="s">
        <v>23</v>
      </c>
      <c r="P921">
        <v>91</v>
      </c>
      <c r="Q921" t="s">
        <v>13</v>
      </c>
      <c r="R921" t="s">
        <v>21</v>
      </c>
      <c r="S921" t="s">
        <v>28</v>
      </c>
      <c r="T921" s="79">
        <v>12</v>
      </c>
      <c r="U921" s="79">
        <v>13</v>
      </c>
      <c r="V921" s="79">
        <v>12.5</v>
      </c>
      <c r="W921" s="79">
        <v>1</v>
      </c>
      <c r="X921">
        <v>0.91818181818181799</v>
      </c>
      <c r="Y921" t="s">
        <v>821</v>
      </c>
      <c r="Z921" t="s">
        <v>647</v>
      </c>
      <c r="AA921">
        <v>1</v>
      </c>
      <c r="AB921">
        <v>0</v>
      </c>
      <c r="AE921" t="s">
        <v>531</v>
      </c>
      <c r="AF921">
        <v>0</v>
      </c>
      <c r="AG921" t="s">
        <v>671</v>
      </c>
      <c r="AH921" t="s">
        <v>1129</v>
      </c>
      <c r="AI921" t="s">
        <v>1130</v>
      </c>
      <c r="AJ921">
        <v>0.59524549999999998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0.55269999999999997</v>
      </c>
    </row>
    <row r="922" spans="1:43" x14ac:dyDescent="0.35">
      <c r="A922">
        <v>921</v>
      </c>
      <c r="B922">
        <v>65</v>
      </c>
      <c r="C922" t="s">
        <v>9</v>
      </c>
      <c r="D922" s="5">
        <v>22.752500000000001</v>
      </c>
      <c r="E922" s="5">
        <v>38.997500000000002</v>
      </c>
      <c r="F922">
        <v>0</v>
      </c>
      <c r="G922" t="s">
        <v>49</v>
      </c>
      <c r="H922">
        <v>0</v>
      </c>
      <c r="I922">
        <v>99.975059025916096</v>
      </c>
      <c r="J922" s="80">
        <v>2015</v>
      </c>
      <c r="K922" t="s">
        <v>30</v>
      </c>
      <c r="L922">
        <v>130</v>
      </c>
      <c r="M922">
        <v>15.0852345</v>
      </c>
      <c r="N922">
        <v>24</v>
      </c>
      <c r="O922" t="s">
        <v>23</v>
      </c>
      <c r="P922">
        <v>91</v>
      </c>
      <c r="Q922" t="s">
        <v>13</v>
      </c>
      <c r="R922" t="s">
        <v>21</v>
      </c>
      <c r="S922" t="s">
        <v>28</v>
      </c>
      <c r="T922" s="79">
        <v>14</v>
      </c>
      <c r="U922" s="79">
        <v>15</v>
      </c>
      <c r="V922" s="79">
        <v>14.5</v>
      </c>
      <c r="W922" s="79">
        <v>1</v>
      </c>
      <c r="X922">
        <v>0.91818181818181799</v>
      </c>
      <c r="Y922" t="s">
        <v>821</v>
      </c>
      <c r="Z922" t="s">
        <v>647</v>
      </c>
      <c r="AA922">
        <v>1</v>
      </c>
      <c r="AB922">
        <v>0</v>
      </c>
      <c r="AE922" t="s">
        <v>531</v>
      </c>
      <c r="AF922">
        <v>0</v>
      </c>
      <c r="AG922" t="s">
        <v>671</v>
      </c>
      <c r="AH922" t="s">
        <v>1129</v>
      </c>
      <c r="AI922" t="s">
        <v>1130</v>
      </c>
      <c r="AJ922">
        <v>0.59524549999999998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0.55269999999999997</v>
      </c>
    </row>
    <row r="923" spans="1:43" x14ac:dyDescent="0.35">
      <c r="A923">
        <v>922</v>
      </c>
      <c r="B923">
        <v>65</v>
      </c>
      <c r="C923" t="s">
        <v>9</v>
      </c>
      <c r="D923" s="5">
        <v>22.752500000000001</v>
      </c>
      <c r="E923" s="5">
        <v>38.997500000000002</v>
      </c>
      <c r="F923">
        <v>0</v>
      </c>
      <c r="G923" t="s">
        <v>49</v>
      </c>
      <c r="H923">
        <v>0</v>
      </c>
      <c r="I923">
        <v>99.975059025916096</v>
      </c>
      <c r="J923" s="80">
        <v>2015</v>
      </c>
      <c r="K923" t="s">
        <v>30</v>
      </c>
      <c r="L923">
        <v>130</v>
      </c>
      <c r="M923">
        <v>15.0852345</v>
      </c>
      <c r="N923">
        <v>24</v>
      </c>
      <c r="O923" t="s">
        <v>23</v>
      </c>
      <c r="P923">
        <v>91</v>
      </c>
      <c r="Q923" t="s">
        <v>13</v>
      </c>
      <c r="R923" t="s">
        <v>21</v>
      </c>
      <c r="S923" t="s">
        <v>28</v>
      </c>
      <c r="T923" s="79">
        <v>2</v>
      </c>
      <c r="U923" s="79">
        <v>3</v>
      </c>
      <c r="V923" s="79">
        <v>2.5</v>
      </c>
      <c r="W923" s="79">
        <v>1</v>
      </c>
      <c r="X923">
        <v>0.91818181818181799</v>
      </c>
      <c r="Y923" t="s">
        <v>821</v>
      </c>
      <c r="Z923" t="s">
        <v>647</v>
      </c>
      <c r="AA923">
        <v>1</v>
      </c>
      <c r="AB923">
        <v>60.240963999999998</v>
      </c>
      <c r="AE923" t="s">
        <v>531</v>
      </c>
      <c r="AF923">
        <v>60.240963999999998</v>
      </c>
      <c r="AG923" t="s">
        <v>671</v>
      </c>
      <c r="AH923" t="s">
        <v>1129</v>
      </c>
      <c r="AI923" t="s">
        <v>1130</v>
      </c>
      <c r="AJ923">
        <v>0.59524549999999998</v>
      </c>
      <c r="AK923">
        <v>88.59237571580303</v>
      </c>
      <c r="AL923">
        <v>60.240963999999998</v>
      </c>
      <c r="AM923">
        <v>1468.611827016477</v>
      </c>
      <c r="AN923">
        <v>998.62534994072314</v>
      </c>
      <c r="AO923">
        <v>1.3484526775333103</v>
      </c>
      <c r="AP923">
        <v>0.91691963949102739</v>
      </c>
      <c r="AQ923">
        <v>0.55269999999999997</v>
      </c>
    </row>
    <row r="924" spans="1:43" x14ac:dyDescent="0.35">
      <c r="A924">
        <v>923</v>
      </c>
      <c r="B924">
        <v>65</v>
      </c>
      <c r="C924" t="s">
        <v>9</v>
      </c>
      <c r="D924" s="5">
        <v>22.752500000000001</v>
      </c>
      <c r="E924" s="5">
        <v>38.997500000000002</v>
      </c>
      <c r="F924">
        <v>0</v>
      </c>
      <c r="G924" t="s">
        <v>49</v>
      </c>
      <c r="H924">
        <v>0</v>
      </c>
      <c r="I924">
        <v>99.975059025916096</v>
      </c>
      <c r="J924" s="80">
        <v>2015</v>
      </c>
      <c r="K924" t="s">
        <v>30</v>
      </c>
      <c r="L924">
        <v>130</v>
      </c>
      <c r="M924">
        <v>15.0852345</v>
      </c>
      <c r="N924">
        <v>24</v>
      </c>
      <c r="O924" t="s">
        <v>23</v>
      </c>
      <c r="P924">
        <v>91</v>
      </c>
      <c r="Q924" t="s">
        <v>13</v>
      </c>
      <c r="R924" t="s">
        <v>21</v>
      </c>
      <c r="S924" t="s">
        <v>28</v>
      </c>
      <c r="T924" s="79">
        <v>0</v>
      </c>
      <c r="U924" s="79">
        <v>1</v>
      </c>
      <c r="V924" s="79">
        <v>0.5</v>
      </c>
      <c r="W924" s="79">
        <v>1</v>
      </c>
      <c r="X924">
        <v>0.91818181818181799</v>
      </c>
      <c r="Y924" t="s">
        <v>821</v>
      </c>
      <c r="Z924" t="s">
        <v>647</v>
      </c>
      <c r="AA924">
        <v>1</v>
      </c>
      <c r="AB924">
        <v>125</v>
      </c>
      <c r="AE924" t="s">
        <v>531</v>
      </c>
      <c r="AF924">
        <v>125</v>
      </c>
      <c r="AG924" t="s">
        <v>671</v>
      </c>
      <c r="AH924" t="s">
        <v>1129</v>
      </c>
      <c r="AI924" t="s">
        <v>1130</v>
      </c>
      <c r="AJ924">
        <v>0.59524549999999998</v>
      </c>
      <c r="AK924">
        <v>183.82917916910128</v>
      </c>
      <c r="AL924">
        <v>125</v>
      </c>
      <c r="AM924">
        <v>3047.3695337455038</v>
      </c>
      <c r="AN924">
        <v>2072.1475961538463</v>
      </c>
      <c r="AO924">
        <v>2.7980392991663252</v>
      </c>
      <c r="AP924">
        <v>1.9026082473776222</v>
      </c>
      <c r="AQ924">
        <v>0.55269999999999997</v>
      </c>
    </row>
    <row r="925" spans="1:43" x14ac:dyDescent="0.35">
      <c r="A925">
        <v>924</v>
      </c>
      <c r="B925">
        <v>65</v>
      </c>
      <c r="C925" t="s">
        <v>9</v>
      </c>
      <c r="D925" s="5">
        <v>22.938887999999999</v>
      </c>
      <c r="E925" s="5">
        <v>38.878888799999999</v>
      </c>
      <c r="F925">
        <v>0</v>
      </c>
      <c r="G925" t="s">
        <v>49</v>
      </c>
      <c r="H925">
        <v>0</v>
      </c>
      <c r="I925">
        <v>72.065968992997099</v>
      </c>
      <c r="J925" s="80">
        <v>2015</v>
      </c>
      <c r="K925" t="s">
        <v>30</v>
      </c>
      <c r="L925">
        <v>130</v>
      </c>
      <c r="M925">
        <v>15.0852345</v>
      </c>
      <c r="N925">
        <v>24</v>
      </c>
      <c r="O925" t="s">
        <v>23</v>
      </c>
      <c r="P925">
        <v>91</v>
      </c>
      <c r="Q925" t="s">
        <v>13</v>
      </c>
      <c r="R925" t="s">
        <v>21</v>
      </c>
      <c r="S925" t="s">
        <v>28</v>
      </c>
      <c r="T925" s="79">
        <v>2</v>
      </c>
      <c r="U925" s="79">
        <v>3</v>
      </c>
      <c r="V925" s="79">
        <v>2.5</v>
      </c>
      <c r="W925" s="79">
        <v>1</v>
      </c>
      <c r="X925">
        <v>0.91818181818181799</v>
      </c>
      <c r="Y925" t="s">
        <v>821</v>
      </c>
      <c r="Z925" t="s">
        <v>647</v>
      </c>
      <c r="AA925">
        <v>1</v>
      </c>
      <c r="AB925">
        <v>0</v>
      </c>
      <c r="AE925" t="s">
        <v>531</v>
      </c>
      <c r="AF925">
        <v>0</v>
      </c>
      <c r="AG925" t="s">
        <v>671</v>
      </c>
      <c r="AH925" t="s">
        <v>1129</v>
      </c>
      <c r="AI925" t="s">
        <v>1130</v>
      </c>
      <c r="AJ925">
        <v>0.59524549999999998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0.55269999999999997</v>
      </c>
    </row>
    <row r="926" spans="1:43" x14ac:dyDescent="0.35">
      <c r="A926">
        <v>925</v>
      </c>
      <c r="B926">
        <v>65</v>
      </c>
      <c r="C926" t="s">
        <v>9</v>
      </c>
      <c r="D926" s="5">
        <v>22.938887999999999</v>
      </c>
      <c r="E926" s="5">
        <v>38.878888799999999</v>
      </c>
      <c r="F926">
        <v>0</v>
      </c>
      <c r="G926" t="s">
        <v>49</v>
      </c>
      <c r="H926">
        <v>0</v>
      </c>
      <c r="I926">
        <v>72.065968992997099</v>
      </c>
      <c r="J926" s="80">
        <v>2015</v>
      </c>
      <c r="K926" t="s">
        <v>30</v>
      </c>
      <c r="L926">
        <v>130</v>
      </c>
      <c r="M926">
        <v>15.0852345</v>
      </c>
      <c r="N926">
        <v>24</v>
      </c>
      <c r="O926" t="s">
        <v>23</v>
      </c>
      <c r="P926">
        <v>91</v>
      </c>
      <c r="Q926" t="s">
        <v>13</v>
      </c>
      <c r="R926" t="s">
        <v>21</v>
      </c>
      <c r="S926" t="s">
        <v>28</v>
      </c>
      <c r="T926" s="79">
        <v>6</v>
      </c>
      <c r="U926" s="79">
        <v>7</v>
      </c>
      <c r="V926" s="79">
        <v>6.5</v>
      </c>
      <c r="W926" s="79">
        <v>1</v>
      </c>
      <c r="X926">
        <v>0.91818181818181799</v>
      </c>
      <c r="Y926" t="s">
        <v>821</v>
      </c>
      <c r="Z926" t="s">
        <v>647</v>
      </c>
      <c r="AA926">
        <v>1</v>
      </c>
      <c r="AB926">
        <v>0</v>
      </c>
      <c r="AE926" t="s">
        <v>531</v>
      </c>
      <c r="AF926">
        <v>0</v>
      </c>
      <c r="AG926" t="s">
        <v>671</v>
      </c>
      <c r="AH926" t="s">
        <v>1129</v>
      </c>
      <c r="AI926" t="s">
        <v>1130</v>
      </c>
      <c r="AJ926">
        <v>0.59524549999999998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0.55269999999999997</v>
      </c>
    </row>
    <row r="927" spans="1:43" x14ac:dyDescent="0.35">
      <c r="A927">
        <v>926</v>
      </c>
      <c r="B927">
        <v>65</v>
      </c>
      <c r="C927" t="s">
        <v>9</v>
      </c>
      <c r="D927" s="5">
        <v>22.938887999999999</v>
      </c>
      <c r="E927" s="5">
        <v>38.878888799999999</v>
      </c>
      <c r="F927">
        <v>0</v>
      </c>
      <c r="G927" t="s">
        <v>49</v>
      </c>
      <c r="H927">
        <v>0</v>
      </c>
      <c r="I927">
        <v>72.065968992997099</v>
      </c>
      <c r="J927" s="80">
        <v>2015</v>
      </c>
      <c r="K927" t="s">
        <v>30</v>
      </c>
      <c r="L927">
        <v>130</v>
      </c>
      <c r="M927">
        <v>15.0852345</v>
      </c>
      <c r="N927">
        <v>24</v>
      </c>
      <c r="O927" t="s">
        <v>23</v>
      </c>
      <c r="P927">
        <v>91</v>
      </c>
      <c r="Q927" t="s">
        <v>13</v>
      </c>
      <c r="R927" t="s">
        <v>21</v>
      </c>
      <c r="S927" t="s">
        <v>28</v>
      </c>
      <c r="T927" s="79">
        <v>8</v>
      </c>
      <c r="U927" s="79">
        <v>9</v>
      </c>
      <c r="V927" s="79">
        <v>8.5</v>
      </c>
      <c r="W927" s="79">
        <v>1</v>
      </c>
      <c r="X927">
        <v>0.91818181818181799</v>
      </c>
      <c r="Y927" t="s">
        <v>821</v>
      </c>
      <c r="Z927" t="s">
        <v>647</v>
      </c>
      <c r="AA927">
        <v>1</v>
      </c>
      <c r="AB927">
        <v>0</v>
      </c>
      <c r="AE927" t="s">
        <v>531</v>
      </c>
      <c r="AF927">
        <v>0</v>
      </c>
      <c r="AG927" t="s">
        <v>671</v>
      </c>
      <c r="AH927" t="s">
        <v>1129</v>
      </c>
      <c r="AI927" t="s">
        <v>1130</v>
      </c>
      <c r="AJ927">
        <v>0.59524549999999998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0.55269999999999997</v>
      </c>
    </row>
    <row r="928" spans="1:43" x14ac:dyDescent="0.35">
      <c r="A928">
        <v>927</v>
      </c>
      <c r="B928">
        <v>65</v>
      </c>
      <c r="C928" t="s">
        <v>9</v>
      </c>
      <c r="D928" s="5">
        <v>22.938887999999999</v>
      </c>
      <c r="E928" s="5">
        <v>38.878888799999999</v>
      </c>
      <c r="F928">
        <v>0</v>
      </c>
      <c r="G928" t="s">
        <v>49</v>
      </c>
      <c r="H928">
        <v>0</v>
      </c>
      <c r="I928">
        <v>72.065968992997099</v>
      </c>
      <c r="J928" s="80">
        <v>2015</v>
      </c>
      <c r="K928" t="s">
        <v>30</v>
      </c>
      <c r="L928">
        <v>130</v>
      </c>
      <c r="M928">
        <v>15.0852345</v>
      </c>
      <c r="N928">
        <v>24</v>
      </c>
      <c r="O928" t="s">
        <v>23</v>
      </c>
      <c r="P928">
        <v>91</v>
      </c>
      <c r="Q928" t="s">
        <v>13</v>
      </c>
      <c r="R928" t="s">
        <v>21</v>
      </c>
      <c r="S928" t="s">
        <v>28</v>
      </c>
      <c r="T928" s="79">
        <v>10</v>
      </c>
      <c r="U928" s="79">
        <v>11</v>
      </c>
      <c r="V928" s="79">
        <v>10.5</v>
      </c>
      <c r="W928" s="79">
        <v>1</v>
      </c>
      <c r="X928">
        <v>0.91818181818181799</v>
      </c>
      <c r="Y928" t="s">
        <v>821</v>
      </c>
      <c r="Z928" t="s">
        <v>647</v>
      </c>
      <c r="AA928">
        <v>1</v>
      </c>
      <c r="AB928">
        <v>0</v>
      </c>
      <c r="AE928" t="s">
        <v>531</v>
      </c>
      <c r="AF928">
        <v>0</v>
      </c>
      <c r="AG928" t="s">
        <v>671</v>
      </c>
      <c r="AH928" t="s">
        <v>1129</v>
      </c>
      <c r="AI928" t="s">
        <v>1130</v>
      </c>
      <c r="AJ928">
        <v>0.59524549999999998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0.55269999999999997</v>
      </c>
    </row>
    <row r="929" spans="1:43" x14ac:dyDescent="0.35">
      <c r="A929">
        <v>928</v>
      </c>
      <c r="B929">
        <v>65</v>
      </c>
      <c r="C929" t="s">
        <v>9</v>
      </c>
      <c r="D929" s="5">
        <v>22.938887999999999</v>
      </c>
      <c r="E929" s="5">
        <v>38.878888799999999</v>
      </c>
      <c r="F929">
        <v>0</v>
      </c>
      <c r="G929" t="s">
        <v>49</v>
      </c>
      <c r="H929">
        <v>0</v>
      </c>
      <c r="I929">
        <v>72.065968992997099</v>
      </c>
      <c r="J929" s="80">
        <v>2015</v>
      </c>
      <c r="K929" t="s">
        <v>30</v>
      </c>
      <c r="L929">
        <v>130</v>
      </c>
      <c r="M929">
        <v>15.0852345</v>
      </c>
      <c r="N929">
        <v>24</v>
      </c>
      <c r="O929" t="s">
        <v>23</v>
      </c>
      <c r="P929">
        <v>91</v>
      </c>
      <c r="Q929" t="s">
        <v>13</v>
      </c>
      <c r="R929" t="s">
        <v>21</v>
      </c>
      <c r="S929" t="s">
        <v>28</v>
      </c>
      <c r="T929" s="79">
        <v>0</v>
      </c>
      <c r="U929" s="79">
        <v>1</v>
      </c>
      <c r="V929" s="79">
        <v>0.5</v>
      </c>
      <c r="W929" s="79">
        <v>1</v>
      </c>
      <c r="X929">
        <v>0.91818181818181799</v>
      </c>
      <c r="Y929" t="s">
        <v>821</v>
      </c>
      <c r="Z929" t="s">
        <v>647</v>
      </c>
      <c r="AA929">
        <v>1</v>
      </c>
      <c r="AB929">
        <v>16666.666669999999</v>
      </c>
      <c r="AE929" t="s">
        <v>531</v>
      </c>
      <c r="AF929">
        <v>16666.666669999999</v>
      </c>
      <c r="AG929" t="s">
        <v>671</v>
      </c>
      <c r="AH929" t="s">
        <v>1129</v>
      </c>
      <c r="AI929" t="s">
        <v>1130</v>
      </c>
      <c r="AJ929">
        <v>0.59524549999999998</v>
      </c>
      <c r="AK929">
        <v>24510.557227448946</v>
      </c>
      <c r="AL929">
        <v>16666.666669999999</v>
      </c>
      <c r="AM929">
        <v>406315.93791399692</v>
      </c>
      <c r="AN929">
        <v>276286.34620910336</v>
      </c>
      <c r="AO929">
        <v>373.07190663012437</v>
      </c>
      <c r="AP929">
        <v>253.68109970108577</v>
      </c>
      <c r="AQ929">
        <v>0.55269999999999997</v>
      </c>
    </row>
    <row r="930" spans="1:43" x14ac:dyDescent="0.35">
      <c r="A930">
        <v>929</v>
      </c>
      <c r="B930">
        <v>65</v>
      </c>
      <c r="C930" t="s">
        <v>9</v>
      </c>
      <c r="D930" s="5">
        <v>22.971944400000002</v>
      </c>
      <c r="E930" s="5">
        <v>38.848888899999999</v>
      </c>
      <c r="F930">
        <v>0</v>
      </c>
      <c r="G930" t="s">
        <v>49</v>
      </c>
      <c r="H930">
        <v>0</v>
      </c>
      <c r="I930">
        <v>64.719298068359294</v>
      </c>
      <c r="J930" s="80">
        <v>2015</v>
      </c>
      <c r="K930" t="s">
        <v>30</v>
      </c>
      <c r="L930">
        <v>130</v>
      </c>
      <c r="M930">
        <v>15.0852345</v>
      </c>
      <c r="N930">
        <v>24</v>
      </c>
      <c r="O930" t="s">
        <v>23</v>
      </c>
      <c r="P930">
        <v>91</v>
      </c>
      <c r="Q930" t="s">
        <v>13</v>
      </c>
      <c r="R930" t="s">
        <v>21</v>
      </c>
      <c r="S930" t="s">
        <v>28</v>
      </c>
      <c r="T930" s="79">
        <v>2</v>
      </c>
      <c r="U930" s="79">
        <v>3</v>
      </c>
      <c r="V930" s="79">
        <v>2.5</v>
      </c>
      <c r="W930" s="79">
        <v>1</v>
      </c>
      <c r="X930">
        <v>0.91818181818181799</v>
      </c>
      <c r="Y930" t="s">
        <v>821</v>
      </c>
      <c r="Z930" t="s">
        <v>647</v>
      </c>
      <c r="AA930">
        <v>1</v>
      </c>
      <c r="AB930">
        <v>0</v>
      </c>
      <c r="AE930" t="s">
        <v>531</v>
      </c>
      <c r="AF930">
        <v>0</v>
      </c>
      <c r="AG930" t="s">
        <v>671</v>
      </c>
      <c r="AH930" t="s">
        <v>1129</v>
      </c>
      <c r="AI930" t="s">
        <v>1130</v>
      </c>
      <c r="AJ930">
        <v>0.59524549999999998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0.55269999999999997</v>
      </c>
    </row>
    <row r="931" spans="1:43" x14ac:dyDescent="0.35">
      <c r="A931">
        <v>930</v>
      </c>
      <c r="B931">
        <v>65</v>
      </c>
      <c r="C931" t="s">
        <v>9</v>
      </c>
      <c r="D931" s="5">
        <v>22.971944400000002</v>
      </c>
      <c r="E931" s="5">
        <v>38.848888899999999</v>
      </c>
      <c r="F931">
        <v>0</v>
      </c>
      <c r="G931" t="s">
        <v>49</v>
      </c>
      <c r="H931">
        <v>0</v>
      </c>
      <c r="I931">
        <v>64.719298068359294</v>
      </c>
      <c r="J931" s="80">
        <v>2015</v>
      </c>
      <c r="K931" t="s">
        <v>30</v>
      </c>
      <c r="L931">
        <v>130</v>
      </c>
      <c r="M931">
        <v>15.0852345</v>
      </c>
      <c r="N931">
        <v>24</v>
      </c>
      <c r="O931" t="s">
        <v>23</v>
      </c>
      <c r="P931">
        <v>91</v>
      </c>
      <c r="Q931" t="s">
        <v>13</v>
      </c>
      <c r="R931" t="s">
        <v>21</v>
      </c>
      <c r="S931" t="s">
        <v>28</v>
      </c>
      <c r="T931" s="79">
        <v>8</v>
      </c>
      <c r="U931" s="79">
        <v>9</v>
      </c>
      <c r="V931" s="79">
        <v>8.5</v>
      </c>
      <c r="W931" s="79">
        <v>1</v>
      </c>
      <c r="X931">
        <v>0.91818181818181799</v>
      </c>
      <c r="Y931" t="s">
        <v>821</v>
      </c>
      <c r="Z931" t="s">
        <v>647</v>
      </c>
      <c r="AA931">
        <v>1</v>
      </c>
      <c r="AB931">
        <v>0</v>
      </c>
      <c r="AE931" t="s">
        <v>531</v>
      </c>
      <c r="AF931">
        <v>0</v>
      </c>
      <c r="AG931" t="s">
        <v>671</v>
      </c>
      <c r="AH931" t="s">
        <v>1129</v>
      </c>
      <c r="AI931" t="s">
        <v>1130</v>
      </c>
      <c r="AJ931">
        <v>0.59524549999999998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0.55269999999999997</v>
      </c>
    </row>
    <row r="932" spans="1:43" x14ac:dyDescent="0.35">
      <c r="A932">
        <v>931</v>
      </c>
      <c r="B932">
        <v>65</v>
      </c>
      <c r="C932" t="s">
        <v>9</v>
      </c>
      <c r="D932" s="5">
        <v>22.971944400000002</v>
      </c>
      <c r="E932" s="5">
        <v>38.848888899999999</v>
      </c>
      <c r="F932">
        <v>0</v>
      </c>
      <c r="G932" t="s">
        <v>49</v>
      </c>
      <c r="H932">
        <v>0</v>
      </c>
      <c r="I932">
        <v>64.719298068359294</v>
      </c>
      <c r="J932" s="80">
        <v>2015</v>
      </c>
      <c r="K932" t="s">
        <v>30</v>
      </c>
      <c r="L932">
        <v>130</v>
      </c>
      <c r="M932">
        <v>15.0852345</v>
      </c>
      <c r="N932">
        <v>24</v>
      </c>
      <c r="O932" t="s">
        <v>23</v>
      </c>
      <c r="P932">
        <v>91</v>
      </c>
      <c r="Q932" t="s">
        <v>13</v>
      </c>
      <c r="R932" t="s">
        <v>21</v>
      </c>
      <c r="S932" t="s">
        <v>28</v>
      </c>
      <c r="T932" s="79">
        <v>9</v>
      </c>
      <c r="U932" s="79">
        <v>10</v>
      </c>
      <c r="V932" s="79">
        <v>9.5</v>
      </c>
      <c r="W932" s="79">
        <v>1</v>
      </c>
      <c r="X932">
        <v>0.91818181818181799</v>
      </c>
      <c r="Y932" t="s">
        <v>821</v>
      </c>
      <c r="Z932" t="s">
        <v>647</v>
      </c>
      <c r="AA932">
        <v>1</v>
      </c>
      <c r="AB932">
        <v>0</v>
      </c>
      <c r="AE932" t="s">
        <v>531</v>
      </c>
      <c r="AF932">
        <v>0</v>
      </c>
      <c r="AG932" t="s">
        <v>671</v>
      </c>
      <c r="AH932" t="s">
        <v>1129</v>
      </c>
      <c r="AI932" t="s">
        <v>1130</v>
      </c>
      <c r="AJ932">
        <v>0.59524549999999998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0.55269999999999997</v>
      </c>
    </row>
    <row r="933" spans="1:43" x14ac:dyDescent="0.35">
      <c r="A933">
        <v>932</v>
      </c>
      <c r="B933">
        <v>65</v>
      </c>
      <c r="C933" t="s">
        <v>9</v>
      </c>
      <c r="D933" s="5">
        <v>22.971944400000002</v>
      </c>
      <c r="E933" s="5">
        <v>38.848888899999999</v>
      </c>
      <c r="F933">
        <v>0</v>
      </c>
      <c r="G933" t="s">
        <v>49</v>
      </c>
      <c r="H933">
        <v>0</v>
      </c>
      <c r="I933">
        <v>64.719298068359294</v>
      </c>
      <c r="J933" s="80">
        <v>2015</v>
      </c>
      <c r="K933" t="s">
        <v>30</v>
      </c>
      <c r="L933">
        <v>130</v>
      </c>
      <c r="M933">
        <v>15.0852345</v>
      </c>
      <c r="N933">
        <v>24</v>
      </c>
      <c r="O933" t="s">
        <v>23</v>
      </c>
      <c r="P933">
        <v>91</v>
      </c>
      <c r="Q933" t="s">
        <v>13</v>
      </c>
      <c r="R933" t="s">
        <v>21</v>
      </c>
      <c r="S933" t="s">
        <v>28</v>
      </c>
      <c r="T933" s="79">
        <v>19</v>
      </c>
      <c r="U933" s="79">
        <v>20</v>
      </c>
      <c r="V933" s="79">
        <v>19.5</v>
      </c>
      <c r="W933" s="79">
        <v>1</v>
      </c>
      <c r="X933">
        <v>0.91818181818181799</v>
      </c>
      <c r="Y933" t="s">
        <v>821</v>
      </c>
      <c r="Z933" t="s">
        <v>647</v>
      </c>
      <c r="AA933">
        <v>1</v>
      </c>
      <c r="AB933">
        <v>0</v>
      </c>
      <c r="AE933" t="s">
        <v>531</v>
      </c>
      <c r="AF933">
        <v>0</v>
      </c>
      <c r="AG933" t="s">
        <v>671</v>
      </c>
      <c r="AH933" t="s">
        <v>1129</v>
      </c>
      <c r="AI933" t="s">
        <v>1130</v>
      </c>
      <c r="AJ933">
        <v>0.59524549999999998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0.55269999999999997</v>
      </c>
    </row>
    <row r="934" spans="1:43" x14ac:dyDescent="0.35">
      <c r="A934">
        <v>933</v>
      </c>
      <c r="B934">
        <v>65</v>
      </c>
      <c r="C934" t="s">
        <v>9</v>
      </c>
      <c r="D934" s="5">
        <v>22.971944400000002</v>
      </c>
      <c r="E934" s="5">
        <v>38.848888899999999</v>
      </c>
      <c r="F934">
        <v>0</v>
      </c>
      <c r="G934" t="s">
        <v>49</v>
      </c>
      <c r="H934">
        <v>0</v>
      </c>
      <c r="I934">
        <v>64.719298068359294</v>
      </c>
      <c r="J934" s="80">
        <v>2015</v>
      </c>
      <c r="K934" t="s">
        <v>30</v>
      </c>
      <c r="L934">
        <v>130</v>
      </c>
      <c r="M934">
        <v>15.0852345</v>
      </c>
      <c r="N934">
        <v>24</v>
      </c>
      <c r="O934" t="s">
        <v>23</v>
      </c>
      <c r="P934">
        <v>91</v>
      </c>
      <c r="Q934" t="s">
        <v>13</v>
      </c>
      <c r="R934" t="s">
        <v>21</v>
      </c>
      <c r="S934" t="s">
        <v>28</v>
      </c>
      <c r="T934" s="79">
        <v>11</v>
      </c>
      <c r="U934" s="79">
        <v>12</v>
      </c>
      <c r="V934" s="79">
        <v>11.5</v>
      </c>
      <c r="W934" s="79">
        <v>1</v>
      </c>
      <c r="X934">
        <v>0.91818181818181799</v>
      </c>
      <c r="Y934" t="s">
        <v>821</v>
      </c>
      <c r="Z934" t="s">
        <v>647</v>
      </c>
      <c r="AA934">
        <v>1</v>
      </c>
      <c r="AB934">
        <v>23.255814000000001</v>
      </c>
      <c r="AE934" t="s">
        <v>531</v>
      </c>
      <c r="AF934">
        <v>23.255814000000001</v>
      </c>
      <c r="AG934" t="s">
        <v>671</v>
      </c>
      <c r="AH934" t="s">
        <v>1129</v>
      </c>
      <c r="AI934" t="s">
        <v>1130</v>
      </c>
      <c r="AJ934">
        <v>0.59524549999999998</v>
      </c>
      <c r="AK934">
        <v>34.200777588234345</v>
      </c>
      <c r="AL934">
        <v>23.255814000000001</v>
      </c>
      <c r="AM934">
        <v>566.95247252841705</v>
      </c>
      <c r="AN934">
        <v>385.5158326136077</v>
      </c>
      <c r="AO934">
        <v>0.52056545204881921</v>
      </c>
      <c r="AP934">
        <v>0.35397362812703975</v>
      </c>
      <c r="AQ934">
        <v>0.55269999999999997</v>
      </c>
    </row>
    <row r="935" spans="1:43" x14ac:dyDescent="0.35">
      <c r="A935">
        <v>934</v>
      </c>
      <c r="B935">
        <v>65</v>
      </c>
      <c r="C935" t="s">
        <v>9</v>
      </c>
      <c r="D935" s="5">
        <v>22.971944400000002</v>
      </c>
      <c r="E935" s="5">
        <v>38.848888899999999</v>
      </c>
      <c r="F935">
        <v>0</v>
      </c>
      <c r="G935" t="s">
        <v>49</v>
      </c>
      <c r="H935">
        <v>0</v>
      </c>
      <c r="I935">
        <v>64.719298068359294</v>
      </c>
      <c r="J935" s="80">
        <v>2015</v>
      </c>
      <c r="K935" t="s">
        <v>30</v>
      </c>
      <c r="L935">
        <v>130</v>
      </c>
      <c r="M935">
        <v>15.0852345</v>
      </c>
      <c r="N935">
        <v>24</v>
      </c>
      <c r="O935" t="s">
        <v>23</v>
      </c>
      <c r="P935">
        <v>91</v>
      </c>
      <c r="Q935" t="s">
        <v>13</v>
      </c>
      <c r="R935" t="s">
        <v>21</v>
      </c>
      <c r="S935" t="s">
        <v>28</v>
      </c>
      <c r="T935" s="79">
        <v>21</v>
      </c>
      <c r="U935" s="79">
        <v>22</v>
      </c>
      <c r="V935" s="79">
        <v>21.5</v>
      </c>
      <c r="W935" s="79">
        <v>1</v>
      </c>
      <c r="X935">
        <v>0.91818181818181799</v>
      </c>
      <c r="Y935" t="s">
        <v>821</v>
      </c>
      <c r="Z935" t="s">
        <v>647</v>
      </c>
      <c r="AA935">
        <v>1</v>
      </c>
      <c r="AB935">
        <v>24.509803999999999</v>
      </c>
      <c r="AE935" t="s">
        <v>531</v>
      </c>
      <c r="AF935">
        <v>24.509803999999999</v>
      </c>
      <c r="AG935" t="s">
        <v>671</v>
      </c>
      <c r="AH935" t="s">
        <v>1129</v>
      </c>
      <c r="AI935" t="s">
        <v>1130</v>
      </c>
      <c r="AJ935">
        <v>0.59524549999999998</v>
      </c>
      <c r="AK935">
        <v>36.044937207324438</v>
      </c>
      <c r="AL935">
        <v>24.509803999999999</v>
      </c>
      <c r="AM935">
        <v>597.52343990138934</v>
      </c>
      <c r="AN935">
        <v>406.30345152641542</v>
      </c>
      <c r="AO935">
        <v>0.54863515845491195</v>
      </c>
      <c r="AP935">
        <v>0.37306044185607223</v>
      </c>
      <c r="AQ935">
        <v>0.55269999999999997</v>
      </c>
    </row>
    <row r="936" spans="1:43" x14ac:dyDescent="0.35">
      <c r="A936">
        <v>935</v>
      </c>
      <c r="B936">
        <v>65</v>
      </c>
      <c r="C936" t="s">
        <v>9</v>
      </c>
      <c r="D936" s="5">
        <v>22.971944400000002</v>
      </c>
      <c r="E936" s="5">
        <v>38.848888899999999</v>
      </c>
      <c r="F936">
        <v>0</v>
      </c>
      <c r="G936" t="s">
        <v>49</v>
      </c>
      <c r="H936">
        <v>0</v>
      </c>
      <c r="I936">
        <v>64.719298068359294</v>
      </c>
      <c r="J936" s="80">
        <v>2015</v>
      </c>
      <c r="K936" t="s">
        <v>30</v>
      </c>
      <c r="L936">
        <v>130</v>
      </c>
      <c r="M936">
        <v>15.0852345</v>
      </c>
      <c r="N936">
        <v>24</v>
      </c>
      <c r="O936" t="s">
        <v>23</v>
      </c>
      <c r="P936">
        <v>91</v>
      </c>
      <c r="Q936" t="s">
        <v>13</v>
      </c>
      <c r="R936" t="s">
        <v>21</v>
      </c>
      <c r="S936" t="s">
        <v>28</v>
      </c>
      <c r="T936" s="79">
        <v>25</v>
      </c>
      <c r="U936" s="79">
        <v>26</v>
      </c>
      <c r="V936" s="79">
        <v>25.5</v>
      </c>
      <c r="W936" s="79">
        <v>1</v>
      </c>
      <c r="X936">
        <v>0.91818181818181799</v>
      </c>
      <c r="Y936" t="s">
        <v>821</v>
      </c>
      <c r="Z936" t="s">
        <v>647</v>
      </c>
      <c r="AA936">
        <v>1</v>
      </c>
      <c r="AB936">
        <v>26.954177999999999</v>
      </c>
      <c r="AE936" t="s">
        <v>531</v>
      </c>
      <c r="AF936">
        <v>26.954177999999999</v>
      </c>
      <c r="AG936" t="s">
        <v>671</v>
      </c>
      <c r="AH936" t="s">
        <v>1129</v>
      </c>
      <c r="AI936" t="s">
        <v>1130</v>
      </c>
      <c r="AJ936">
        <v>0.59524549999999998</v>
      </c>
      <c r="AK936">
        <v>39.639715335342771</v>
      </c>
      <c r="AL936">
        <v>26.954177999999999</v>
      </c>
      <c r="AM936">
        <v>657.11472675482628</v>
      </c>
      <c r="AN936">
        <v>446.82428119202308</v>
      </c>
      <c r="AO936">
        <v>0.60335079456579488</v>
      </c>
      <c r="AP936">
        <v>0.4102659309126756</v>
      </c>
      <c r="AQ936">
        <v>0.55269999999999997</v>
      </c>
    </row>
    <row r="937" spans="1:43" x14ac:dyDescent="0.35">
      <c r="A937">
        <v>936</v>
      </c>
      <c r="B937">
        <v>65</v>
      </c>
      <c r="C937" t="s">
        <v>9</v>
      </c>
      <c r="D937" s="5">
        <v>22.971944400000002</v>
      </c>
      <c r="E937" s="5">
        <v>38.848888899999999</v>
      </c>
      <c r="F937">
        <v>0</v>
      </c>
      <c r="G937" t="s">
        <v>49</v>
      </c>
      <c r="H937">
        <v>0</v>
      </c>
      <c r="I937">
        <v>64.719298068359294</v>
      </c>
      <c r="J937" s="80">
        <v>2015</v>
      </c>
      <c r="K937" t="s">
        <v>30</v>
      </c>
      <c r="L937">
        <v>130</v>
      </c>
      <c r="M937">
        <v>15.0852345</v>
      </c>
      <c r="N937">
        <v>24</v>
      </c>
      <c r="O937" t="s">
        <v>23</v>
      </c>
      <c r="P937">
        <v>91</v>
      </c>
      <c r="Q937" t="s">
        <v>13</v>
      </c>
      <c r="R937" t="s">
        <v>21</v>
      </c>
      <c r="S937" t="s">
        <v>28</v>
      </c>
      <c r="T937" s="79">
        <v>5</v>
      </c>
      <c r="U937" s="79">
        <v>6</v>
      </c>
      <c r="V937" s="79">
        <v>5.5</v>
      </c>
      <c r="W937" s="79">
        <v>1</v>
      </c>
      <c r="X937">
        <v>0.91818181818181799</v>
      </c>
      <c r="Y937" t="s">
        <v>821</v>
      </c>
      <c r="Z937" t="s">
        <v>647</v>
      </c>
      <c r="AA937">
        <v>1</v>
      </c>
      <c r="AB937">
        <v>33.333333000000003</v>
      </c>
      <c r="AE937" t="s">
        <v>531</v>
      </c>
      <c r="AF937">
        <v>33.333333000000003</v>
      </c>
      <c r="AG937" t="s">
        <v>671</v>
      </c>
      <c r="AH937" t="s">
        <v>1129</v>
      </c>
      <c r="AI937" t="s">
        <v>1130</v>
      </c>
      <c r="AJ937">
        <v>0.59524549999999998</v>
      </c>
      <c r="AK937">
        <v>49.02111395488253</v>
      </c>
      <c r="AL937">
        <v>33.333333000000003</v>
      </c>
      <c r="AM937">
        <v>812.63186753914874</v>
      </c>
      <c r="AN937">
        <v>552.57268678196544</v>
      </c>
      <c r="AO937">
        <v>0.74614380564958183</v>
      </c>
      <c r="AP937">
        <v>0.50736219422707729</v>
      </c>
      <c r="AQ937">
        <v>0.55269999999999997</v>
      </c>
    </row>
    <row r="938" spans="1:43" x14ac:dyDescent="0.35">
      <c r="A938">
        <v>937</v>
      </c>
      <c r="B938">
        <v>65</v>
      </c>
      <c r="C938" t="s">
        <v>9</v>
      </c>
      <c r="D938" s="5">
        <v>22.971944400000002</v>
      </c>
      <c r="E938" s="5">
        <v>38.848888899999999</v>
      </c>
      <c r="F938">
        <v>0</v>
      </c>
      <c r="G938" t="s">
        <v>49</v>
      </c>
      <c r="H938">
        <v>0</v>
      </c>
      <c r="I938">
        <v>64.719298068359294</v>
      </c>
      <c r="J938" s="80">
        <v>2015</v>
      </c>
      <c r="K938" t="s">
        <v>30</v>
      </c>
      <c r="L938">
        <v>130</v>
      </c>
      <c r="M938">
        <v>15.0852345</v>
      </c>
      <c r="N938">
        <v>24</v>
      </c>
      <c r="O938" t="s">
        <v>23</v>
      </c>
      <c r="P938">
        <v>91</v>
      </c>
      <c r="Q938" t="s">
        <v>13</v>
      </c>
      <c r="R938" t="s">
        <v>21</v>
      </c>
      <c r="S938" t="s">
        <v>28</v>
      </c>
      <c r="T938" s="79">
        <v>14</v>
      </c>
      <c r="U938" s="79">
        <v>15</v>
      </c>
      <c r="V938" s="79">
        <v>14.5</v>
      </c>
      <c r="W938" s="79">
        <v>1</v>
      </c>
      <c r="X938">
        <v>0.91818181818181799</v>
      </c>
      <c r="Y938" t="s">
        <v>821</v>
      </c>
      <c r="Z938" t="s">
        <v>647</v>
      </c>
      <c r="AA938">
        <v>1</v>
      </c>
      <c r="AB938">
        <v>81.081080999999998</v>
      </c>
      <c r="AE938" t="s">
        <v>531</v>
      </c>
      <c r="AF938">
        <v>81.081080999999998</v>
      </c>
      <c r="AG938" t="s">
        <v>671</v>
      </c>
      <c r="AH938" t="s">
        <v>1129</v>
      </c>
      <c r="AI938" t="s">
        <v>1130</v>
      </c>
      <c r="AJ938">
        <v>0.59524549999999998</v>
      </c>
      <c r="AK938">
        <v>119.24054853098728</v>
      </c>
      <c r="AL938">
        <v>81.081080999999998</v>
      </c>
      <c r="AM938">
        <v>1976.672128020411</v>
      </c>
      <c r="AN938">
        <v>1344.0957367016424</v>
      </c>
      <c r="AO938">
        <v>1.8149444084551043</v>
      </c>
      <c r="AP938">
        <v>1.234124267335144</v>
      </c>
      <c r="AQ938">
        <v>0.55269999999999997</v>
      </c>
    </row>
    <row r="939" spans="1:43" x14ac:dyDescent="0.35">
      <c r="A939">
        <v>938</v>
      </c>
      <c r="B939">
        <v>65</v>
      </c>
      <c r="C939" t="s">
        <v>9</v>
      </c>
      <c r="D939" s="5">
        <v>22.971944400000002</v>
      </c>
      <c r="E939" s="5">
        <v>38.848888899999999</v>
      </c>
      <c r="F939">
        <v>0</v>
      </c>
      <c r="G939" t="s">
        <v>49</v>
      </c>
      <c r="H939">
        <v>0</v>
      </c>
      <c r="I939">
        <v>64.719298068359294</v>
      </c>
      <c r="J939" s="80">
        <v>2015</v>
      </c>
      <c r="K939" t="s">
        <v>30</v>
      </c>
      <c r="L939">
        <v>130</v>
      </c>
      <c r="M939">
        <v>15.0852345</v>
      </c>
      <c r="N939">
        <v>24</v>
      </c>
      <c r="O939" t="s">
        <v>23</v>
      </c>
      <c r="P939">
        <v>91</v>
      </c>
      <c r="Q939" t="s">
        <v>13</v>
      </c>
      <c r="R939" t="s">
        <v>21</v>
      </c>
      <c r="S939" t="s">
        <v>28</v>
      </c>
      <c r="T939" s="79">
        <v>0</v>
      </c>
      <c r="U939" s="79">
        <v>1</v>
      </c>
      <c r="V939" s="79">
        <v>0.5</v>
      </c>
      <c r="W939" s="79">
        <v>1</v>
      </c>
      <c r="X939">
        <v>0.91818181818181799</v>
      </c>
      <c r="Y939" t="s">
        <v>821</v>
      </c>
      <c r="Z939" t="s">
        <v>647</v>
      </c>
      <c r="AA939">
        <v>1</v>
      </c>
      <c r="AB939">
        <v>192.307692</v>
      </c>
      <c r="AE939" t="s">
        <v>531</v>
      </c>
      <c r="AF939">
        <v>192.307692</v>
      </c>
      <c r="AG939" t="s">
        <v>671</v>
      </c>
      <c r="AH939" t="s">
        <v>1129</v>
      </c>
      <c r="AI939" t="s">
        <v>1130</v>
      </c>
      <c r="AJ939">
        <v>0.59524549999999998</v>
      </c>
      <c r="AK939">
        <v>282.81412134611475</v>
      </c>
      <c r="AL939">
        <v>192.307692</v>
      </c>
      <c r="AM939">
        <v>4688.2608136457111</v>
      </c>
      <c r="AN939">
        <v>3187.9193735975541</v>
      </c>
      <c r="AO939">
        <v>4.3046758379837886</v>
      </c>
      <c r="AP939">
        <v>2.9270896066668444</v>
      </c>
      <c r="AQ939">
        <v>0.55269999999999997</v>
      </c>
    </row>
    <row r="940" spans="1:43" x14ac:dyDescent="0.35">
      <c r="A940">
        <v>939</v>
      </c>
      <c r="B940">
        <v>65</v>
      </c>
      <c r="C940" t="s">
        <v>9</v>
      </c>
      <c r="D940" s="5">
        <v>22.971944400000002</v>
      </c>
      <c r="E940" s="5">
        <v>38.848888899999999</v>
      </c>
      <c r="F940">
        <v>0</v>
      </c>
      <c r="G940" t="s">
        <v>49</v>
      </c>
      <c r="H940">
        <v>0</v>
      </c>
      <c r="I940">
        <v>64.719298068359294</v>
      </c>
      <c r="J940" s="80">
        <v>2015</v>
      </c>
      <c r="K940" t="s">
        <v>30</v>
      </c>
      <c r="L940">
        <v>130</v>
      </c>
      <c r="M940">
        <v>15.0852345</v>
      </c>
      <c r="N940">
        <v>24</v>
      </c>
      <c r="O940" t="s">
        <v>23</v>
      </c>
      <c r="P940">
        <v>91</v>
      </c>
      <c r="Q940" t="s">
        <v>13</v>
      </c>
      <c r="R940" t="s">
        <v>21</v>
      </c>
      <c r="S940" t="s">
        <v>28</v>
      </c>
      <c r="T940" s="79">
        <v>4</v>
      </c>
      <c r="U940" s="79">
        <v>5</v>
      </c>
      <c r="V940" s="79">
        <v>4.5</v>
      </c>
      <c r="W940" s="79">
        <v>1</v>
      </c>
      <c r="X940">
        <v>0.91818181818181799</v>
      </c>
      <c r="Y940" t="s">
        <v>821</v>
      </c>
      <c r="Z940" t="s">
        <v>647</v>
      </c>
      <c r="AA940">
        <v>1</v>
      </c>
      <c r="AB940">
        <v>437.15847000000002</v>
      </c>
      <c r="AE940" t="s">
        <v>531</v>
      </c>
      <c r="AF940">
        <v>437.15847000000002</v>
      </c>
      <c r="AG940" t="s">
        <v>671</v>
      </c>
      <c r="AH940" t="s">
        <v>1129</v>
      </c>
      <c r="AI940" t="s">
        <v>1130</v>
      </c>
      <c r="AJ940">
        <v>0.59524549999999998</v>
      </c>
      <c r="AK940">
        <v>642.89986165536141</v>
      </c>
      <c r="AL940">
        <v>437.15847000000002</v>
      </c>
      <c r="AM940">
        <v>10657.467223174379</v>
      </c>
      <c r="AN940">
        <v>7246.8549819903456</v>
      </c>
      <c r="AO940">
        <v>9.785492632187383</v>
      </c>
      <c r="AP940">
        <v>6.6539304834638617</v>
      </c>
      <c r="AQ940">
        <v>0.55269999999999997</v>
      </c>
    </row>
    <row r="941" spans="1:43" x14ac:dyDescent="0.35">
      <c r="A941">
        <v>940</v>
      </c>
      <c r="B941">
        <v>65</v>
      </c>
      <c r="C941" t="s">
        <v>9</v>
      </c>
      <c r="D941" s="5">
        <v>26.636990000000001</v>
      </c>
      <c r="E941" s="5">
        <v>50.010669999999998</v>
      </c>
      <c r="F941">
        <v>0.05</v>
      </c>
      <c r="G941" t="s">
        <v>49</v>
      </c>
      <c r="H941">
        <v>0</v>
      </c>
      <c r="I941">
        <v>344.812537129791</v>
      </c>
      <c r="J941" s="80">
        <v>2016</v>
      </c>
      <c r="K941" t="s">
        <v>30</v>
      </c>
      <c r="L941">
        <v>130</v>
      </c>
      <c r="M941">
        <v>15.0852345</v>
      </c>
      <c r="N941">
        <v>24</v>
      </c>
      <c r="O941" t="s">
        <v>23</v>
      </c>
      <c r="P941">
        <v>91</v>
      </c>
      <c r="Q941" t="s">
        <v>13</v>
      </c>
      <c r="R941" t="s">
        <v>21</v>
      </c>
      <c r="S941" t="s">
        <v>28</v>
      </c>
      <c r="T941" s="79">
        <v>5</v>
      </c>
      <c r="U941" s="79">
        <v>6</v>
      </c>
      <c r="V941" s="79">
        <v>5.5</v>
      </c>
      <c r="W941" s="79">
        <v>1</v>
      </c>
      <c r="X941">
        <v>1.228</v>
      </c>
      <c r="Y941" t="s">
        <v>816</v>
      </c>
      <c r="Z941" t="s">
        <v>660</v>
      </c>
      <c r="AA941">
        <v>1</v>
      </c>
      <c r="AB941">
        <v>0</v>
      </c>
      <c r="AE941" t="s">
        <v>531</v>
      </c>
      <c r="AF941">
        <v>0</v>
      </c>
      <c r="AG941" t="s">
        <v>671</v>
      </c>
      <c r="AH941" t="s">
        <v>1129</v>
      </c>
      <c r="AI941" t="s">
        <v>1130</v>
      </c>
      <c r="AJ941">
        <v>0.59524549999999998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0.55269999999999997</v>
      </c>
    </row>
    <row r="942" spans="1:43" x14ac:dyDescent="0.35">
      <c r="A942">
        <v>941</v>
      </c>
      <c r="B942">
        <v>65</v>
      </c>
      <c r="C942" t="s">
        <v>9</v>
      </c>
      <c r="D942" s="5">
        <v>26.636990000000001</v>
      </c>
      <c r="E942" s="5">
        <v>50.010669999999998</v>
      </c>
      <c r="F942">
        <v>0.05</v>
      </c>
      <c r="G942" t="s">
        <v>49</v>
      </c>
      <c r="H942">
        <v>0</v>
      </c>
      <c r="I942">
        <v>344.812537129791</v>
      </c>
      <c r="J942" s="80">
        <v>2016</v>
      </c>
      <c r="K942" t="s">
        <v>30</v>
      </c>
      <c r="L942">
        <v>130</v>
      </c>
      <c r="M942">
        <v>15.0852345</v>
      </c>
      <c r="N942">
        <v>24</v>
      </c>
      <c r="O942" t="s">
        <v>23</v>
      </c>
      <c r="P942">
        <v>91</v>
      </c>
      <c r="Q942" t="s">
        <v>13</v>
      </c>
      <c r="R942" t="s">
        <v>21</v>
      </c>
      <c r="S942" t="s">
        <v>28</v>
      </c>
      <c r="T942" s="79">
        <v>6</v>
      </c>
      <c r="U942" s="79">
        <v>7</v>
      </c>
      <c r="V942" s="79">
        <v>6.5</v>
      </c>
      <c r="W942" s="79">
        <v>1</v>
      </c>
      <c r="X942">
        <v>1.228</v>
      </c>
      <c r="Y942" t="s">
        <v>816</v>
      </c>
      <c r="Z942" t="s">
        <v>660</v>
      </c>
      <c r="AA942">
        <v>1</v>
      </c>
      <c r="AB942">
        <v>0</v>
      </c>
      <c r="AE942" t="s">
        <v>531</v>
      </c>
      <c r="AF942">
        <v>0</v>
      </c>
      <c r="AG942" t="s">
        <v>671</v>
      </c>
      <c r="AH942" t="s">
        <v>1129</v>
      </c>
      <c r="AI942" t="s">
        <v>1130</v>
      </c>
      <c r="AJ942">
        <v>0.59524549999999998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0.55269999999999997</v>
      </c>
    </row>
    <row r="943" spans="1:43" x14ac:dyDescent="0.35">
      <c r="A943">
        <v>942</v>
      </c>
      <c r="B943">
        <v>65</v>
      </c>
      <c r="C943" t="s">
        <v>9</v>
      </c>
      <c r="D943" s="5">
        <v>26.636990000000001</v>
      </c>
      <c r="E943" s="5">
        <v>50.010669999999998</v>
      </c>
      <c r="F943">
        <v>0.05</v>
      </c>
      <c r="G943" t="s">
        <v>49</v>
      </c>
      <c r="H943">
        <v>0</v>
      </c>
      <c r="I943">
        <v>344.812537129791</v>
      </c>
      <c r="J943" s="80">
        <v>2016</v>
      </c>
      <c r="K943" t="s">
        <v>30</v>
      </c>
      <c r="L943">
        <v>130</v>
      </c>
      <c r="M943">
        <v>15.0852345</v>
      </c>
      <c r="N943">
        <v>24</v>
      </c>
      <c r="O943" t="s">
        <v>23</v>
      </c>
      <c r="P943">
        <v>91</v>
      </c>
      <c r="Q943" t="s">
        <v>13</v>
      </c>
      <c r="R943" t="s">
        <v>21</v>
      </c>
      <c r="S943" t="s">
        <v>28</v>
      </c>
      <c r="T943" s="79">
        <v>8</v>
      </c>
      <c r="U943" s="79">
        <v>9</v>
      </c>
      <c r="V943" s="79">
        <v>8.5</v>
      </c>
      <c r="W943" s="79">
        <v>1</v>
      </c>
      <c r="X943">
        <v>1.228</v>
      </c>
      <c r="Y943" t="s">
        <v>816</v>
      </c>
      <c r="Z943" t="s">
        <v>660</v>
      </c>
      <c r="AA943">
        <v>1</v>
      </c>
      <c r="AB943">
        <v>0</v>
      </c>
      <c r="AE943" t="s">
        <v>531</v>
      </c>
      <c r="AF943">
        <v>0</v>
      </c>
      <c r="AG943" t="s">
        <v>671</v>
      </c>
      <c r="AH943" t="s">
        <v>1129</v>
      </c>
      <c r="AI943" t="s">
        <v>1130</v>
      </c>
      <c r="AJ943">
        <v>0.59524549999999998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0.55269999999999997</v>
      </c>
    </row>
    <row r="944" spans="1:43" x14ac:dyDescent="0.35">
      <c r="A944">
        <v>943</v>
      </c>
      <c r="B944">
        <v>65</v>
      </c>
      <c r="C944" t="s">
        <v>9</v>
      </c>
      <c r="D944" s="5">
        <v>26.636990000000001</v>
      </c>
      <c r="E944" s="5">
        <v>50.010669999999998</v>
      </c>
      <c r="F944">
        <v>0.05</v>
      </c>
      <c r="G944" t="s">
        <v>49</v>
      </c>
      <c r="H944">
        <v>0</v>
      </c>
      <c r="I944">
        <v>344.812537129791</v>
      </c>
      <c r="J944" s="80">
        <v>2016</v>
      </c>
      <c r="K944" t="s">
        <v>30</v>
      </c>
      <c r="L944">
        <v>130</v>
      </c>
      <c r="M944">
        <v>15.0852345</v>
      </c>
      <c r="N944">
        <v>24</v>
      </c>
      <c r="O944" t="s">
        <v>23</v>
      </c>
      <c r="P944">
        <v>91</v>
      </c>
      <c r="Q944" t="s">
        <v>13</v>
      </c>
      <c r="R944" t="s">
        <v>21</v>
      </c>
      <c r="S944" t="s">
        <v>28</v>
      </c>
      <c r="T944" s="79">
        <v>11</v>
      </c>
      <c r="U944" s="79">
        <v>12</v>
      </c>
      <c r="V944" s="79">
        <v>11.5</v>
      </c>
      <c r="W944" s="79">
        <v>1</v>
      </c>
      <c r="X944">
        <v>1.228</v>
      </c>
      <c r="Y944" t="s">
        <v>816</v>
      </c>
      <c r="Z944" t="s">
        <v>660</v>
      </c>
      <c r="AA944">
        <v>1</v>
      </c>
      <c r="AB944">
        <v>0</v>
      </c>
      <c r="AE944" t="s">
        <v>531</v>
      </c>
      <c r="AF944">
        <v>0</v>
      </c>
      <c r="AG944" t="s">
        <v>671</v>
      </c>
      <c r="AH944" t="s">
        <v>1129</v>
      </c>
      <c r="AI944" t="s">
        <v>1130</v>
      </c>
      <c r="AJ944">
        <v>0.59524549999999998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0.55269999999999997</v>
      </c>
    </row>
    <row r="945" spans="1:43" x14ac:dyDescent="0.35">
      <c r="A945">
        <v>944</v>
      </c>
      <c r="B945">
        <v>65</v>
      </c>
      <c r="C945" t="s">
        <v>9</v>
      </c>
      <c r="D945" s="5">
        <v>26.636990000000001</v>
      </c>
      <c r="E945" s="5">
        <v>50.010669999999998</v>
      </c>
      <c r="F945">
        <v>0.05</v>
      </c>
      <c r="G945" t="s">
        <v>49</v>
      </c>
      <c r="H945">
        <v>0</v>
      </c>
      <c r="I945">
        <v>344.812537129791</v>
      </c>
      <c r="J945" s="80">
        <v>2016</v>
      </c>
      <c r="K945" t="s">
        <v>30</v>
      </c>
      <c r="L945">
        <v>130</v>
      </c>
      <c r="M945">
        <v>15.0852345</v>
      </c>
      <c r="N945">
        <v>24</v>
      </c>
      <c r="O945" t="s">
        <v>23</v>
      </c>
      <c r="P945">
        <v>91</v>
      </c>
      <c r="Q945" t="s">
        <v>13</v>
      </c>
      <c r="R945" t="s">
        <v>21</v>
      </c>
      <c r="S945" t="s">
        <v>28</v>
      </c>
      <c r="T945" s="79">
        <v>12</v>
      </c>
      <c r="U945" s="79">
        <v>13</v>
      </c>
      <c r="V945" s="79">
        <v>12.5</v>
      </c>
      <c r="W945" s="79">
        <v>1</v>
      </c>
      <c r="X945">
        <v>1.228</v>
      </c>
      <c r="Y945" t="s">
        <v>816</v>
      </c>
      <c r="Z945" t="s">
        <v>660</v>
      </c>
      <c r="AA945">
        <v>1</v>
      </c>
      <c r="AB945">
        <v>0</v>
      </c>
      <c r="AE945" t="s">
        <v>531</v>
      </c>
      <c r="AF945">
        <v>0</v>
      </c>
      <c r="AG945" t="s">
        <v>671</v>
      </c>
      <c r="AH945" t="s">
        <v>1129</v>
      </c>
      <c r="AI945" t="s">
        <v>1130</v>
      </c>
      <c r="AJ945">
        <v>0.59524549999999998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0.55269999999999997</v>
      </c>
    </row>
    <row r="946" spans="1:43" x14ac:dyDescent="0.35">
      <c r="A946">
        <v>945</v>
      </c>
      <c r="B946">
        <v>65</v>
      </c>
      <c r="C946" t="s">
        <v>9</v>
      </c>
      <c r="D946" s="5">
        <v>26.636990000000001</v>
      </c>
      <c r="E946" s="5">
        <v>50.010669999999998</v>
      </c>
      <c r="F946">
        <v>0.05</v>
      </c>
      <c r="G946" t="s">
        <v>49</v>
      </c>
      <c r="H946">
        <v>0</v>
      </c>
      <c r="I946">
        <v>344.812537129791</v>
      </c>
      <c r="J946" s="80">
        <v>2016</v>
      </c>
      <c r="K946" t="s">
        <v>30</v>
      </c>
      <c r="L946">
        <v>130</v>
      </c>
      <c r="M946">
        <v>15.0852345</v>
      </c>
      <c r="N946">
        <v>24</v>
      </c>
      <c r="O946" t="s">
        <v>23</v>
      </c>
      <c r="P946">
        <v>91</v>
      </c>
      <c r="Q946" t="s">
        <v>13</v>
      </c>
      <c r="R946" t="s">
        <v>21</v>
      </c>
      <c r="S946" t="s">
        <v>28</v>
      </c>
      <c r="T946" s="79">
        <v>16</v>
      </c>
      <c r="U946" s="79">
        <v>17</v>
      </c>
      <c r="V946" s="79">
        <v>16.5</v>
      </c>
      <c r="W946" s="79">
        <v>1</v>
      </c>
      <c r="X946">
        <v>1.228</v>
      </c>
      <c r="Y946" t="s">
        <v>816</v>
      </c>
      <c r="Z946" t="s">
        <v>660</v>
      </c>
      <c r="AA946">
        <v>1</v>
      </c>
      <c r="AB946">
        <v>0</v>
      </c>
      <c r="AE946" t="s">
        <v>531</v>
      </c>
      <c r="AF946">
        <v>0</v>
      </c>
      <c r="AG946" t="s">
        <v>671</v>
      </c>
      <c r="AH946" t="s">
        <v>1129</v>
      </c>
      <c r="AI946" t="s">
        <v>1130</v>
      </c>
      <c r="AJ946">
        <v>0.59524549999999998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0.55269999999999997</v>
      </c>
    </row>
    <row r="947" spans="1:43" x14ac:dyDescent="0.35">
      <c r="A947">
        <v>946</v>
      </c>
      <c r="B947">
        <v>65</v>
      </c>
      <c r="C947" t="s">
        <v>9</v>
      </c>
      <c r="D947" s="5">
        <v>26.636990000000001</v>
      </c>
      <c r="E947" s="5">
        <v>50.010669999999998</v>
      </c>
      <c r="F947">
        <v>0.05</v>
      </c>
      <c r="G947" t="s">
        <v>49</v>
      </c>
      <c r="H947">
        <v>0</v>
      </c>
      <c r="I947">
        <v>344.812537129791</v>
      </c>
      <c r="J947" s="80">
        <v>2016</v>
      </c>
      <c r="K947" t="s">
        <v>30</v>
      </c>
      <c r="L947">
        <v>130</v>
      </c>
      <c r="M947">
        <v>15.0852345</v>
      </c>
      <c r="N947">
        <v>24</v>
      </c>
      <c r="O947" t="s">
        <v>23</v>
      </c>
      <c r="P947">
        <v>91</v>
      </c>
      <c r="Q947" t="s">
        <v>13</v>
      </c>
      <c r="R947" t="s">
        <v>21</v>
      </c>
      <c r="S947" t="s">
        <v>28</v>
      </c>
      <c r="T947" s="79">
        <v>7</v>
      </c>
      <c r="U947" s="79">
        <v>8</v>
      </c>
      <c r="V947" s="79">
        <v>7.5</v>
      </c>
      <c r="W947" s="79">
        <v>1</v>
      </c>
      <c r="X947">
        <v>1.228</v>
      </c>
      <c r="Y947" t="s">
        <v>816</v>
      </c>
      <c r="Z947" t="s">
        <v>660</v>
      </c>
      <c r="AA947">
        <v>1</v>
      </c>
      <c r="AB947">
        <v>20.117486119999999</v>
      </c>
      <c r="AE947" t="s">
        <v>531</v>
      </c>
      <c r="AF947">
        <v>20.117486119999999</v>
      </c>
      <c r="AG947" t="s">
        <v>671</v>
      </c>
      <c r="AH947" t="s">
        <v>1129</v>
      </c>
      <c r="AI947" t="s">
        <v>1130</v>
      </c>
      <c r="AJ947">
        <v>0.59524549999999998</v>
      </c>
      <c r="AK947">
        <v>29.5854476830831</v>
      </c>
      <c r="AL947">
        <v>20.117486119999999</v>
      </c>
      <c r="AM947">
        <v>490.44331438108821</v>
      </c>
      <c r="AN947">
        <v>333.49120403373092</v>
      </c>
      <c r="AO947">
        <v>0.60226439005997634</v>
      </c>
      <c r="AP947">
        <v>0.40952719855342162</v>
      </c>
      <c r="AQ947">
        <v>0.55269999999999997</v>
      </c>
    </row>
    <row r="948" spans="1:43" x14ac:dyDescent="0.35">
      <c r="A948">
        <v>947</v>
      </c>
      <c r="B948">
        <v>65</v>
      </c>
      <c r="C948" t="s">
        <v>9</v>
      </c>
      <c r="D948" s="5">
        <v>26.636990000000001</v>
      </c>
      <c r="E948" s="5">
        <v>50.010669999999998</v>
      </c>
      <c r="F948">
        <v>0.05</v>
      </c>
      <c r="G948" t="s">
        <v>49</v>
      </c>
      <c r="H948">
        <v>0</v>
      </c>
      <c r="I948">
        <v>344.812537129791</v>
      </c>
      <c r="J948" s="80">
        <v>2016</v>
      </c>
      <c r="K948" t="s">
        <v>30</v>
      </c>
      <c r="L948">
        <v>130</v>
      </c>
      <c r="M948">
        <v>15.0852345</v>
      </c>
      <c r="N948">
        <v>24</v>
      </c>
      <c r="O948" t="s">
        <v>23</v>
      </c>
      <c r="P948">
        <v>91</v>
      </c>
      <c r="Q948" t="s">
        <v>13</v>
      </c>
      <c r="R948" t="s">
        <v>21</v>
      </c>
      <c r="S948" t="s">
        <v>28</v>
      </c>
      <c r="T948" s="79">
        <v>9</v>
      </c>
      <c r="U948" s="79">
        <v>10</v>
      </c>
      <c r="V948" s="79">
        <v>9.5</v>
      </c>
      <c r="W948" s="79">
        <v>1</v>
      </c>
      <c r="X948">
        <v>1.228</v>
      </c>
      <c r="Y948" t="s">
        <v>816</v>
      </c>
      <c r="Z948" t="s">
        <v>660</v>
      </c>
      <c r="AA948">
        <v>1</v>
      </c>
      <c r="AB948">
        <v>25.380710659999998</v>
      </c>
      <c r="AE948" t="s">
        <v>531</v>
      </c>
      <c r="AF948">
        <v>25.380710659999998</v>
      </c>
      <c r="AG948" t="s">
        <v>671</v>
      </c>
      <c r="AH948" t="s">
        <v>1129</v>
      </c>
      <c r="AI948" t="s">
        <v>1130</v>
      </c>
      <c r="AJ948">
        <v>0.59524549999999998</v>
      </c>
      <c r="AK948">
        <v>37.325721658850064</v>
      </c>
      <c r="AL948">
        <v>25.380710659999998</v>
      </c>
      <c r="AM948">
        <v>618.75523528074962</v>
      </c>
      <c r="AN948">
        <v>420.74062866236233</v>
      </c>
      <c r="AO948">
        <v>0.75983142892476052</v>
      </c>
      <c r="AP948">
        <v>0.51666949199738099</v>
      </c>
      <c r="AQ948">
        <v>0.55269999999999997</v>
      </c>
    </row>
    <row r="949" spans="1:43" x14ac:dyDescent="0.35">
      <c r="A949">
        <v>948</v>
      </c>
      <c r="B949">
        <v>65</v>
      </c>
      <c r="C949" t="s">
        <v>9</v>
      </c>
      <c r="D949" s="5">
        <v>26.636990000000001</v>
      </c>
      <c r="E949" s="5">
        <v>50.010669999999998</v>
      </c>
      <c r="F949">
        <v>0.05</v>
      </c>
      <c r="G949" t="s">
        <v>49</v>
      </c>
      <c r="H949">
        <v>0</v>
      </c>
      <c r="I949">
        <v>344.812537129791</v>
      </c>
      <c r="J949" s="80">
        <v>2016</v>
      </c>
      <c r="K949" t="s">
        <v>30</v>
      </c>
      <c r="L949">
        <v>130</v>
      </c>
      <c r="M949">
        <v>15.0852345</v>
      </c>
      <c r="N949">
        <v>24</v>
      </c>
      <c r="O949" t="s">
        <v>23</v>
      </c>
      <c r="P949">
        <v>91</v>
      </c>
      <c r="Q949" t="s">
        <v>13</v>
      </c>
      <c r="R949" t="s">
        <v>21</v>
      </c>
      <c r="S949" t="s">
        <v>28</v>
      </c>
      <c r="T949" s="79">
        <v>4</v>
      </c>
      <c r="U949" s="79">
        <v>5</v>
      </c>
      <c r="V949" s="79">
        <v>4.5</v>
      </c>
      <c r="W949" s="79">
        <v>1</v>
      </c>
      <c r="X949">
        <v>1.228</v>
      </c>
      <c r="Y949" t="s">
        <v>816</v>
      </c>
      <c r="Z949" t="s">
        <v>660</v>
      </c>
      <c r="AA949">
        <v>1</v>
      </c>
      <c r="AB949">
        <v>116.2790698</v>
      </c>
      <c r="AE949" t="s">
        <v>531</v>
      </c>
      <c r="AF949">
        <v>116.2790698</v>
      </c>
      <c r="AG949" t="s">
        <v>671</v>
      </c>
      <c r="AH949" t="s">
        <v>1129</v>
      </c>
      <c r="AI949" t="s">
        <v>1130</v>
      </c>
      <c r="AJ949">
        <v>0.59524549999999998</v>
      </c>
      <c r="AK949">
        <v>171.00388764704508</v>
      </c>
      <c r="AL949">
        <v>116.2790698</v>
      </c>
      <c r="AM949">
        <v>2834.7623577662948</v>
      </c>
      <c r="AN949">
        <v>1927.5791597526022</v>
      </c>
      <c r="AO949">
        <v>3.48108817533701</v>
      </c>
      <c r="AP949">
        <v>2.3670672081761954</v>
      </c>
      <c r="AQ949">
        <v>0.55269999999999997</v>
      </c>
    </row>
    <row r="950" spans="1:43" x14ac:dyDescent="0.35">
      <c r="A950">
        <v>949</v>
      </c>
      <c r="B950">
        <v>65</v>
      </c>
      <c r="C950" t="s">
        <v>9</v>
      </c>
      <c r="D950" s="5">
        <v>26.636990000000001</v>
      </c>
      <c r="E950" s="5">
        <v>50.010669999999998</v>
      </c>
      <c r="F950">
        <v>0.05</v>
      </c>
      <c r="G950" t="s">
        <v>49</v>
      </c>
      <c r="H950">
        <v>0</v>
      </c>
      <c r="I950">
        <v>344.812537129791</v>
      </c>
      <c r="J950" s="80">
        <v>2016</v>
      </c>
      <c r="K950" t="s">
        <v>30</v>
      </c>
      <c r="L950">
        <v>130</v>
      </c>
      <c r="M950">
        <v>15.0852345</v>
      </c>
      <c r="N950">
        <v>24</v>
      </c>
      <c r="O950" t="s">
        <v>23</v>
      </c>
      <c r="P950">
        <v>91</v>
      </c>
      <c r="Q950" t="s">
        <v>13</v>
      </c>
      <c r="R950" t="s">
        <v>21</v>
      </c>
      <c r="S950" t="s">
        <v>28</v>
      </c>
      <c r="T950" s="79">
        <v>0</v>
      </c>
      <c r="U950" s="79">
        <v>1</v>
      </c>
      <c r="V950" s="79">
        <v>0.5</v>
      </c>
      <c r="W950" s="79">
        <v>1</v>
      </c>
      <c r="X950">
        <v>1.228</v>
      </c>
      <c r="Y950" t="s">
        <v>816</v>
      </c>
      <c r="Z950" t="s">
        <v>660</v>
      </c>
      <c r="AA950">
        <v>1</v>
      </c>
      <c r="AB950">
        <v>193.0501931</v>
      </c>
      <c r="AE950" t="s">
        <v>531</v>
      </c>
      <c r="AF950">
        <v>193.0501931</v>
      </c>
      <c r="AG950" t="s">
        <v>671</v>
      </c>
      <c r="AH950" t="s">
        <v>1129</v>
      </c>
      <c r="AI950" t="s">
        <v>1130</v>
      </c>
      <c r="AJ950">
        <v>0.59524549999999998</v>
      </c>
      <c r="AK950">
        <v>283.90606828807597</v>
      </c>
      <c r="AL950">
        <v>193.0501931</v>
      </c>
      <c r="AM950">
        <v>4706.3622154930099</v>
      </c>
      <c r="AN950">
        <v>3200.2279485536064</v>
      </c>
      <c r="AO950">
        <v>5.7794128006254155</v>
      </c>
      <c r="AP950">
        <v>3.9298799208238284</v>
      </c>
      <c r="AQ950">
        <v>0.55269999999999997</v>
      </c>
    </row>
    <row r="951" spans="1:43" x14ac:dyDescent="0.35">
      <c r="A951">
        <v>950</v>
      </c>
      <c r="B951">
        <v>65</v>
      </c>
      <c r="C951" t="s">
        <v>9</v>
      </c>
      <c r="D951" s="5">
        <v>26.636990000000001</v>
      </c>
      <c r="E951" s="5">
        <v>50.010669999999998</v>
      </c>
      <c r="F951">
        <v>0.05</v>
      </c>
      <c r="G951" t="s">
        <v>49</v>
      </c>
      <c r="H951">
        <v>0</v>
      </c>
      <c r="I951">
        <v>344.812537129791</v>
      </c>
      <c r="J951" s="80">
        <v>2016</v>
      </c>
      <c r="K951" t="s">
        <v>30</v>
      </c>
      <c r="L951">
        <v>130</v>
      </c>
      <c r="M951">
        <v>15.0852345</v>
      </c>
      <c r="N951">
        <v>24</v>
      </c>
      <c r="O951" t="s">
        <v>23</v>
      </c>
      <c r="P951">
        <v>91</v>
      </c>
      <c r="Q951" t="s">
        <v>13</v>
      </c>
      <c r="R951" t="s">
        <v>21</v>
      </c>
      <c r="S951" t="s">
        <v>28</v>
      </c>
      <c r="T951" s="79">
        <v>1</v>
      </c>
      <c r="U951" s="79">
        <v>2</v>
      </c>
      <c r="V951" s="79">
        <v>1.5</v>
      </c>
      <c r="W951" s="79">
        <v>1</v>
      </c>
      <c r="X951">
        <v>1.228</v>
      </c>
      <c r="Y951" t="s">
        <v>816</v>
      </c>
      <c r="Z951" t="s">
        <v>660</v>
      </c>
      <c r="AA951">
        <v>1</v>
      </c>
      <c r="AB951">
        <v>216.49239030000001</v>
      </c>
      <c r="AE951" t="s">
        <v>531</v>
      </c>
      <c r="AF951">
        <v>216.49239030000001</v>
      </c>
      <c r="AG951" t="s">
        <v>671</v>
      </c>
      <c r="AH951" t="s">
        <v>1129</v>
      </c>
      <c r="AI951" t="s">
        <v>1130</v>
      </c>
      <c r="AJ951">
        <v>0.59524549999999998</v>
      </c>
      <c r="AK951">
        <v>318.38094724164557</v>
      </c>
      <c r="AL951">
        <v>216.49239030000001</v>
      </c>
      <c r="AM951">
        <v>5277.8585159036829</v>
      </c>
      <c r="AN951">
        <v>3588.8334891659624</v>
      </c>
      <c r="AO951">
        <v>6.4812102575297219</v>
      </c>
      <c r="AP951">
        <v>4.4070875246958021</v>
      </c>
      <c r="AQ951">
        <v>0.55269999999999997</v>
      </c>
    </row>
    <row r="952" spans="1:43" x14ac:dyDescent="0.35">
      <c r="A952">
        <v>951</v>
      </c>
      <c r="B952">
        <v>65</v>
      </c>
      <c r="C952" t="s">
        <v>9</v>
      </c>
      <c r="D952" s="5">
        <v>26.64246</v>
      </c>
      <c r="E952" s="5">
        <v>50.014620000000001</v>
      </c>
      <c r="F952">
        <v>0</v>
      </c>
      <c r="G952" t="s">
        <v>49</v>
      </c>
      <c r="H952">
        <v>0</v>
      </c>
      <c r="I952">
        <v>347.58729509832602</v>
      </c>
      <c r="J952" s="80">
        <v>2016</v>
      </c>
      <c r="K952" t="s">
        <v>30</v>
      </c>
      <c r="L952">
        <v>130</v>
      </c>
      <c r="M952">
        <v>15.0852345</v>
      </c>
      <c r="N952">
        <v>24</v>
      </c>
      <c r="O952" t="s">
        <v>23</v>
      </c>
      <c r="P952">
        <v>91</v>
      </c>
      <c r="Q952" t="s">
        <v>13</v>
      </c>
      <c r="R952" t="s">
        <v>21</v>
      </c>
      <c r="S952" t="s">
        <v>28</v>
      </c>
      <c r="T952" s="79">
        <v>1</v>
      </c>
      <c r="U952" s="79">
        <v>2</v>
      </c>
      <c r="V952" s="79">
        <v>1.5</v>
      </c>
      <c r="W952" s="79">
        <v>1</v>
      </c>
      <c r="X952">
        <v>1.228</v>
      </c>
      <c r="Y952" t="s">
        <v>816</v>
      </c>
      <c r="Z952" t="s">
        <v>660</v>
      </c>
      <c r="AA952">
        <v>1</v>
      </c>
      <c r="AB952">
        <v>0</v>
      </c>
      <c r="AE952" t="s">
        <v>531</v>
      </c>
      <c r="AF952">
        <v>0</v>
      </c>
      <c r="AG952" t="s">
        <v>671</v>
      </c>
      <c r="AH952" t="s">
        <v>1129</v>
      </c>
      <c r="AI952" t="s">
        <v>1130</v>
      </c>
      <c r="AJ952">
        <v>0.59524549999999998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0.55269999999999997</v>
      </c>
    </row>
    <row r="953" spans="1:43" x14ac:dyDescent="0.35">
      <c r="A953">
        <v>952</v>
      </c>
      <c r="B953">
        <v>65</v>
      </c>
      <c r="C953" t="s">
        <v>9</v>
      </c>
      <c r="D953" s="5">
        <v>26.64246</v>
      </c>
      <c r="E953" s="5">
        <v>50.014620000000001</v>
      </c>
      <c r="F953">
        <v>0</v>
      </c>
      <c r="G953" t="s">
        <v>49</v>
      </c>
      <c r="H953">
        <v>0</v>
      </c>
      <c r="I953">
        <v>347.58729509832602</v>
      </c>
      <c r="J953" s="80">
        <v>2016</v>
      </c>
      <c r="K953" t="s">
        <v>30</v>
      </c>
      <c r="L953">
        <v>130</v>
      </c>
      <c r="M953">
        <v>15.0852345</v>
      </c>
      <c r="N953">
        <v>24</v>
      </c>
      <c r="O953" t="s">
        <v>23</v>
      </c>
      <c r="P953">
        <v>91</v>
      </c>
      <c r="Q953" t="s">
        <v>13</v>
      </c>
      <c r="R953" t="s">
        <v>21</v>
      </c>
      <c r="S953" t="s">
        <v>28</v>
      </c>
      <c r="T953" s="79">
        <v>6</v>
      </c>
      <c r="U953" s="79">
        <v>7</v>
      </c>
      <c r="V953" s="79">
        <v>6.5</v>
      </c>
      <c r="W953" s="79">
        <v>1</v>
      </c>
      <c r="X953">
        <v>1.228</v>
      </c>
      <c r="Y953" t="s">
        <v>816</v>
      </c>
      <c r="Z953" t="s">
        <v>660</v>
      </c>
      <c r="AA953">
        <v>1</v>
      </c>
      <c r="AB953">
        <v>0</v>
      </c>
      <c r="AE953" t="s">
        <v>531</v>
      </c>
      <c r="AF953">
        <v>0</v>
      </c>
      <c r="AG953" t="s">
        <v>671</v>
      </c>
      <c r="AH953" t="s">
        <v>1129</v>
      </c>
      <c r="AI953" t="s">
        <v>1130</v>
      </c>
      <c r="AJ953">
        <v>0.59524549999999998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0.55269999999999997</v>
      </c>
    </row>
    <row r="954" spans="1:43" x14ac:dyDescent="0.35">
      <c r="A954">
        <v>953</v>
      </c>
      <c r="B954">
        <v>65</v>
      </c>
      <c r="C954" t="s">
        <v>9</v>
      </c>
      <c r="D954" s="5">
        <v>26.64246</v>
      </c>
      <c r="E954" s="5">
        <v>50.014620000000001</v>
      </c>
      <c r="F954">
        <v>0</v>
      </c>
      <c r="G954" t="s">
        <v>49</v>
      </c>
      <c r="H954">
        <v>0</v>
      </c>
      <c r="I954">
        <v>347.58729509832602</v>
      </c>
      <c r="J954" s="80">
        <v>2016</v>
      </c>
      <c r="K954" t="s">
        <v>30</v>
      </c>
      <c r="L954">
        <v>130</v>
      </c>
      <c r="M954">
        <v>15.0852345</v>
      </c>
      <c r="N954">
        <v>24</v>
      </c>
      <c r="O954" t="s">
        <v>23</v>
      </c>
      <c r="P954">
        <v>91</v>
      </c>
      <c r="Q954" t="s">
        <v>13</v>
      </c>
      <c r="R954" t="s">
        <v>21</v>
      </c>
      <c r="S954" t="s">
        <v>28</v>
      </c>
      <c r="T954" s="79">
        <v>7</v>
      </c>
      <c r="U954" s="79">
        <v>8</v>
      </c>
      <c r="V954" s="79">
        <v>7.5</v>
      </c>
      <c r="W954" s="79">
        <v>1</v>
      </c>
      <c r="X954">
        <v>1.228</v>
      </c>
      <c r="Y954" t="s">
        <v>816</v>
      </c>
      <c r="Z954" t="s">
        <v>660</v>
      </c>
      <c r="AA954">
        <v>1</v>
      </c>
      <c r="AB954">
        <v>0</v>
      </c>
      <c r="AE954" t="s">
        <v>531</v>
      </c>
      <c r="AF954">
        <v>0</v>
      </c>
      <c r="AG954" t="s">
        <v>671</v>
      </c>
      <c r="AH954" t="s">
        <v>1129</v>
      </c>
      <c r="AI954" t="s">
        <v>1130</v>
      </c>
      <c r="AJ954">
        <v>0.59524549999999998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0.55269999999999997</v>
      </c>
    </row>
    <row r="955" spans="1:43" x14ac:dyDescent="0.35">
      <c r="A955">
        <v>954</v>
      </c>
      <c r="B955">
        <v>65</v>
      </c>
      <c r="C955" t="s">
        <v>9</v>
      </c>
      <c r="D955" s="5">
        <v>26.64246</v>
      </c>
      <c r="E955" s="5">
        <v>50.014620000000001</v>
      </c>
      <c r="F955">
        <v>0</v>
      </c>
      <c r="G955" t="s">
        <v>49</v>
      </c>
      <c r="H955">
        <v>0</v>
      </c>
      <c r="I955">
        <v>347.58729509832602</v>
      </c>
      <c r="J955" s="80">
        <v>2016</v>
      </c>
      <c r="K955" t="s">
        <v>30</v>
      </c>
      <c r="L955">
        <v>130</v>
      </c>
      <c r="M955">
        <v>15.0852345</v>
      </c>
      <c r="N955">
        <v>24</v>
      </c>
      <c r="O955" t="s">
        <v>23</v>
      </c>
      <c r="P955">
        <v>91</v>
      </c>
      <c r="Q955" t="s">
        <v>13</v>
      </c>
      <c r="R955" t="s">
        <v>21</v>
      </c>
      <c r="S955" t="s">
        <v>28</v>
      </c>
      <c r="T955" s="79">
        <v>3</v>
      </c>
      <c r="U955" s="79">
        <v>4</v>
      </c>
      <c r="V955" s="79">
        <v>3.5</v>
      </c>
      <c r="W955" s="79">
        <v>1</v>
      </c>
      <c r="X955">
        <v>1.228</v>
      </c>
      <c r="Y955" t="s">
        <v>816</v>
      </c>
      <c r="Z955" t="s">
        <v>660</v>
      </c>
      <c r="AA955">
        <v>1</v>
      </c>
      <c r="AB955">
        <v>17.658173089999998</v>
      </c>
      <c r="AE955" t="s">
        <v>531</v>
      </c>
      <c r="AF955">
        <v>17.658173089999998</v>
      </c>
      <c r="AG955" t="s">
        <v>671</v>
      </c>
      <c r="AH955" t="s">
        <v>1129</v>
      </c>
      <c r="AI955" t="s">
        <v>1130</v>
      </c>
      <c r="AJ955">
        <v>0.59524549999999998</v>
      </c>
      <c r="AK955">
        <v>25.968699718084899</v>
      </c>
      <c r="AL955">
        <v>17.658173089999998</v>
      </c>
      <c r="AM955">
        <v>430.48782956856553</v>
      </c>
      <c r="AN955">
        <v>292.72272736729622</v>
      </c>
      <c r="AO955">
        <v>0.52863905471019845</v>
      </c>
      <c r="AP955">
        <v>0.35946350920703973</v>
      </c>
      <c r="AQ955">
        <v>0.55269999999999997</v>
      </c>
    </row>
    <row r="956" spans="1:43" x14ac:dyDescent="0.35">
      <c r="A956">
        <v>955</v>
      </c>
      <c r="B956">
        <v>65</v>
      </c>
      <c r="C956" t="s">
        <v>9</v>
      </c>
      <c r="D956" s="5">
        <v>26.64246</v>
      </c>
      <c r="E956" s="5">
        <v>50.014620000000001</v>
      </c>
      <c r="F956">
        <v>0</v>
      </c>
      <c r="G956" t="s">
        <v>49</v>
      </c>
      <c r="H956">
        <v>0</v>
      </c>
      <c r="I956">
        <v>347.58729509832602</v>
      </c>
      <c r="J956" s="80">
        <v>2016</v>
      </c>
      <c r="K956" t="s">
        <v>30</v>
      </c>
      <c r="L956">
        <v>130</v>
      </c>
      <c r="M956">
        <v>15.0852345</v>
      </c>
      <c r="N956">
        <v>24</v>
      </c>
      <c r="O956" t="s">
        <v>23</v>
      </c>
      <c r="P956">
        <v>91</v>
      </c>
      <c r="Q956" t="s">
        <v>13</v>
      </c>
      <c r="R956" t="s">
        <v>21</v>
      </c>
      <c r="S956" t="s">
        <v>28</v>
      </c>
      <c r="T956" s="79">
        <v>9</v>
      </c>
      <c r="U956" s="79">
        <v>10</v>
      </c>
      <c r="V956" s="79">
        <v>9.5</v>
      </c>
      <c r="W956" s="79">
        <v>1</v>
      </c>
      <c r="X956">
        <v>1.228</v>
      </c>
      <c r="Y956" t="s">
        <v>816</v>
      </c>
      <c r="Z956" t="s">
        <v>660</v>
      </c>
      <c r="AA956">
        <v>1</v>
      </c>
      <c r="AB956">
        <v>21.691973969999999</v>
      </c>
      <c r="AE956" t="s">
        <v>531</v>
      </c>
      <c r="AF956">
        <v>21.691973969999999</v>
      </c>
      <c r="AG956" t="s">
        <v>671</v>
      </c>
      <c r="AH956" t="s">
        <v>1129</v>
      </c>
      <c r="AI956" t="s">
        <v>1130</v>
      </c>
      <c r="AJ956">
        <v>0.59524549999999998</v>
      </c>
      <c r="AK956">
        <v>31.900942155700882</v>
      </c>
      <c r="AL956">
        <v>21.691973969999999</v>
      </c>
      <c r="AM956">
        <v>528.82768482382789</v>
      </c>
      <c r="AN956">
        <v>359.5917737421384</v>
      </c>
      <c r="AO956">
        <v>0.6494003969636607</v>
      </c>
      <c r="AP956">
        <v>0.44157869815534595</v>
      </c>
      <c r="AQ956">
        <v>0.55269999999999997</v>
      </c>
    </row>
    <row r="957" spans="1:43" x14ac:dyDescent="0.35">
      <c r="A957">
        <v>956</v>
      </c>
      <c r="B957">
        <v>65</v>
      </c>
      <c r="C957" t="s">
        <v>9</v>
      </c>
      <c r="D957" s="5">
        <v>26.64246</v>
      </c>
      <c r="E957" s="5">
        <v>50.014620000000001</v>
      </c>
      <c r="F957">
        <v>0</v>
      </c>
      <c r="G957" t="s">
        <v>49</v>
      </c>
      <c r="H957">
        <v>0</v>
      </c>
      <c r="I957">
        <v>347.58729509832602</v>
      </c>
      <c r="J957" s="80">
        <v>2016</v>
      </c>
      <c r="K957" t="s">
        <v>30</v>
      </c>
      <c r="L957">
        <v>130</v>
      </c>
      <c r="M957">
        <v>15.0852345</v>
      </c>
      <c r="N957">
        <v>24</v>
      </c>
      <c r="O957" t="s">
        <v>23</v>
      </c>
      <c r="P957">
        <v>91</v>
      </c>
      <c r="Q957" t="s">
        <v>13</v>
      </c>
      <c r="R957" t="s">
        <v>21</v>
      </c>
      <c r="S957" t="s">
        <v>28</v>
      </c>
      <c r="T957" s="79">
        <v>0</v>
      </c>
      <c r="U957" s="79">
        <v>1</v>
      </c>
      <c r="V957" s="79">
        <v>0.5</v>
      </c>
      <c r="W957" s="79">
        <v>1</v>
      </c>
      <c r="X957">
        <v>1.228</v>
      </c>
      <c r="Y957" t="s">
        <v>816</v>
      </c>
      <c r="Z957" t="s">
        <v>660</v>
      </c>
      <c r="AA957">
        <v>1</v>
      </c>
      <c r="AB957">
        <v>37.037037040000001</v>
      </c>
      <c r="AE957" t="s">
        <v>531</v>
      </c>
      <c r="AF957">
        <v>37.037037040000001</v>
      </c>
      <c r="AG957" t="s">
        <v>671</v>
      </c>
      <c r="AH957" t="s">
        <v>1129</v>
      </c>
      <c r="AI957" t="s">
        <v>1130</v>
      </c>
      <c r="AJ957">
        <v>0.59524549999999998</v>
      </c>
      <c r="AK957">
        <v>54.467904943350405</v>
      </c>
      <c r="AL957">
        <v>37.037037040000001</v>
      </c>
      <c r="AM957">
        <v>902.92430636719791</v>
      </c>
      <c r="AN957">
        <v>613.96965816877571</v>
      </c>
      <c r="AO957">
        <v>1.1087910482189189</v>
      </c>
      <c r="AP957">
        <v>0.75395474023125653</v>
      </c>
      <c r="AQ957">
        <v>0.55269999999999997</v>
      </c>
    </row>
    <row r="958" spans="1:43" x14ac:dyDescent="0.35">
      <c r="A958">
        <v>957</v>
      </c>
      <c r="B958">
        <v>65</v>
      </c>
      <c r="C958" t="s">
        <v>9</v>
      </c>
      <c r="D958" s="5">
        <v>26.64246</v>
      </c>
      <c r="E958" s="5">
        <v>50.014620000000001</v>
      </c>
      <c r="F958">
        <v>0</v>
      </c>
      <c r="G958" t="s">
        <v>49</v>
      </c>
      <c r="H958">
        <v>0</v>
      </c>
      <c r="I958">
        <v>347.58729509832602</v>
      </c>
      <c r="J958" s="80">
        <v>2016</v>
      </c>
      <c r="K958" t="s">
        <v>30</v>
      </c>
      <c r="L958">
        <v>130</v>
      </c>
      <c r="M958">
        <v>15.0852345</v>
      </c>
      <c r="N958">
        <v>24</v>
      </c>
      <c r="O958" t="s">
        <v>23</v>
      </c>
      <c r="P958">
        <v>91</v>
      </c>
      <c r="Q958" t="s">
        <v>13</v>
      </c>
      <c r="R958" t="s">
        <v>21</v>
      </c>
      <c r="S958" t="s">
        <v>28</v>
      </c>
      <c r="T958" s="79">
        <v>2</v>
      </c>
      <c r="U958" s="79">
        <v>3</v>
      </c>
      <c r="V958" s="79">
        <v>2.5</v>
      </c>
      <c r="W958" s="79">
        <v>1</v>
      </c>
      <c r="X958">
        <v>1.228</v>
      </c>
      <c r="Y958" t="s">
        <v>816</v>
      </c>
      <c r="Z958" t="s">
        <v>660</v>
      </c>
      <c r="AA958">
        <v>1</v>
      </c>
      <c r="AB958">
        <v>38.02281369</v>
      </c>
      <c r="AE958" t="s">
        <v>531</v>
      </c>
      <c r="AF958">
        <v>38.02281369</v>
      </c>
      <c r="AG958" t="s">
        <v>671</v>
      </c>
      <c r="AH958" t="s">
        <v>1129</v>
      </c>
      <c r="AI958" t="s">
        <v>1130</v>
      </c>
      <c r="AJ958">
        <v>0.59524549999999998</v>
      </c>
      <c r="AK958">
        <v>55.917621042658929</v>
      </c>
      <c r="AL958">
        <v>38.02281369</v>
      </c>
      <c r="AM958">
        <v>926.95651220949935</v>
      </c>
      <c r="AN958">
        <v>630.31105589391245</v>
      </c>
      <c r="AO958">
        <v>1.1383025969932652</v>
      </c>
      <c r="AP958">
        <v>0.77402197663772443</v>
      </c>
      <c r="AQ958">
        <v>0.55269999999999997</v>
      </c>
    </row>
    <row r="959" spans="1:43" x14ac:dyDescent="0.35">
      <c r="A959">
        <v>958</v>
      </c>
      <c r="B959">
        <v>65</v>
      </c>
      <c r="C959" t="s">
        <v>9</v>
      </c>
      <c r="D959" s="5">
        <v>26.64246</v>
      </c>
      <c r="E959" s="5">
        <v>50.014620000000001</v>
      </c>
      <c r="F959">
        <v>0</v>
      </c>
      <c r="G959" t="s">
        <v>49</v>
      </c>
      <c r="H959">
        <v>0</v>
      </c>
      <c r="I959">
        <v>347.58729509832602</v>
      </c>
      <c r="J959" s="80">
        <v>2016</v>
      </c>
      <c r="K959" t="s">
        <v>30</v>
      </c>
      <c r="L959">
        <v>130</v>
      </c>
      <c r="M959">
        <v>15.0852345</v>
      </c>
      <c r="N959">
        <v>24</v>
      </c>
      <c r="O959" t="s">
        <v>23</v>
      </c>
      <c r="P959">
        <v>91</v>
      </c>
      <c r="Q959" t="s">
        <v>13</v>
      </c>
      <c r="R959" t="s">
        <v>21</v>
      </c>
      <c r="S959" t="s">
        <v>28</v>
      </c>
      <c r="T959" s="79">
        <v>8</v>
      </c>
      <c r="U959" s="79">
        <v>9</v>
      </c>
      <c r="V959" s="79">
        <v>8.5</v>
      </c>
      <c r="W959" s="79">
        <v>1</v>
      </c>
      <c r="X959">
        <v>1.228</v>
      </c>
      <c r="Y959" t="s">
        <v>816</v>
      </c>
      <c r="Z959" t="s">
        <v>660</v>
      </c>
      <c r="AA959">
        <v>1</v>
      </c>
      <c r="AB959">
        <v>38.439361910000002</v>
      </c>
      <c r="AE959" t="s">
        <v>531</v>
      </c>
      <c r="AF959">
        <v>38.439361910000002</v>
      </c>
      <c r="AG959" t="s">
        <v>671</v>
      </c>
      <c r="AH959" t="s">
        <v>1129</v>
      </c>
      <c r="AI959" t="s">
        <v>1130</v>
      </c>
      <c r="AJ959">
        <v>0.59524549999999998</v>
      </c>
      <c r="AK959">
        <v>56.530210781594533</v>
      </c>
      <c r="AL959">
        <v>38.439361910000002</v>
      </c>
      <c r="AM959">
        <v>937.11152304921086</v>
      </c>
      <c r="AN959">
        <v>637.21625103595386</v>
      </c>
      <c r="AO959">
        <v>1.1507729503044308</v>
      </c>
      <c r="AP959">
        <v>0.78250155627215123</v>
      </c>
      <c r="AQ959">
        <v>0.55269999999999997</v>
      </c>
    </row>
    <row r="960" spans="1:43" x14ac:dyDescent="0.35">
      <c r="A960">
        <v>959</v>
      </c>
      <c r="B960">
        <v>65</v>
      </c>
      <c r="C960" t="s">
        <v>9</v>
      </c>
      <c r="D960" s="5">
        <v>26.64246</v>
      </c>
      <c r="E960" s="5">
        <v>50.014620000000001</v>
      </c>
      <c r="F960">
        <v>0</v>
      </c>
      <c r="G960" t="s">
        <v>49</v>
      </c>
      <c r="H960">
        <v>0</v>
      </c>
      <c r="I960">
        <v>347.58729509832602</v>
      </c>
      <c r="J960" s="80">
        <v>2016</v>
      </c>
      <c r="K960" t="s">
        <v>30</v>
      </c>
      <c r="L960">
        <v>130</v>
      </c>
      <c r="M960">
        <v>15.0852345</v>
      </c>
      <c r="N960">
        <v>24</v>
      </c>
      <c r="O960" t="s">
        <v>23</v>
      </c>
      <c r="P960">
        <v>91</v>
      </c>
      <c r="Q960" t="s">
        <v>13</v>
      </c>
      <c r="R960" t="s">
        <v>21</v>
      </c>
      <c r="S960" t="s">
        <v>28</v>
      </c>
      <c r="T960" s="79">
        <v>12</v>
      </c>
      <c r="U960" s="79">
        <v>13</v>
      </c>
      <c r="V960" s="79">
        <v>12.5</v>
      </c>
      <c r="W960" s="79">
        <v>1</v>
      </c>
      <c r="X960">
        <v>1.228</v>
      </c>
      <c r="Y960" t="s">
        <v>816</v>
      </c>
      <c r="Z960" t="s">
        <v>660</v>
      </c>
      <c r="AA960">
        <v>1</v>
      </c>
      <c r="AB960">
        <v>397.11191339999999</v>
      </c>
      <c r="AE960" t="s">
        <v>531</v>
      </c>
      <c r="AF960">
        <v>397.11191339999999</v>
      </c>
      <c r="AG960" t="s">
        <v>671</v>
      </c>
      <c r="AH960" t="s">
        <v>1129</v>
      </c>
      <c r="AI960" t="s">
        <v>1130</v>
      </c>
      <c r="AJ960">
        <v>0.59524549999999998</v>
      </c>
      <c r="AK960">
        <v>584.0060566287458</v>
      </c>
      <c r="AL960">
        <v>397.11191339999999</v>
      </c>
      <c r="AM960">
        <v>9681.1739710603415</v>
      </c>
      <c r="AN960">
        <v>6582.9959740469149</v>
      </c>
      <c r="AO960">
        <v>11.888481636462098</v>
      </c>
      <c r="AP960">
        <v>8.083919056129611</v>
      </c>
      <c r="AQ960">
        <v>0.55269999999999997</v>
      </c>
    </row>
    <row r="961" spans="1:43" x14ac:dyDescent="0.35">
      <c r="A961">
        <v>960</v>
      </c>
      <c r="B961">
        <v>65</v>
      </c>
      <c r="C961" t="s">
        <v>9</v>
      </c>
      <c r="D961" s="5">
        <v>26.716740000000001</v>
      </c>
      <c r="E961" s="5">
        <v>50.02111</v>
      </c>
      <c r="F961">
        <v>0</v>
      </c>
      <c r="G961" t="s">
        <v>49</v>
      </c>
      <c r="H961">
        <v>0</v>
      </c>
      <c r="I961">
        <v>367.75742633536697</v>
      </c>
      <c r="J961" s="80">
        <v>2016</v>
      </c>
      <c r="K961" t="s">
        <v>30</v>
      </c>
      <c r="L961">
        <v>130</v>
      </c>
      <c r="M961">
        <v>15.0852345</v>
      </c>
      <c r="N961">
        <v>24</v>
      </c>
      <c r="O961" t="s">
        <v>23</v>
      </c>
      <c r="P961">
        <v>91</v>
      </c>
      <c r="Q961" t="s">
        <v>13</v>
      </c>
      <c r="R961" t="s">
        <v>21</v>
      </c>
      <c r="S961" t="s">
        <v>28</v>
      </c>
      <c r="T961" s="79">
        <v>2</v>
      </c>
      <c r="U961" s="79">
        <v>3</v>
      </c>
      <c r="V961" s="79">
        <v>2.5</v>
      </c>
      <c r="W961" s="79">
        <v>1</v>
      </c>
      <c r="X961">
        <v>1.228</v>
      </c>
      <c r="Y961" t="s">
        <v>816</v>
      </c>
      <c r="Z961" t="s">
        <v>660</v>
      </c>
      <c r="AA961">
        <v>1</v>
      </c>
      <c r="AB961">
        <v>0</v>
      </c>
      <c r="AE961" t="s">
        <v>531</v>
      </c>
      <c r="AF961">
        <v>0</v>
      </c>
      <c r="AG961" t="s">
        <v>671</v>
      </c>
      <c r="AH961" t="s">
        <v>1129</v>
      </c>
      <c r="AI961" t="s">
        <v>1130</v>
      </c>
      <c r="AJ961">
        <v>0.59524549999999998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0.55269999999999997</v>
      </c>
    </row>
    <row r="962" spans="1:43" x14ac:dyDescent="0.35">
      <c r="A962">
        <v>961</v>
      </c>
      <c r="B962">
        <v>65</v>
      </c>
      <c r="C962" t="s">
        <v>9</v>
      </c>
      <c r="D962" s="5">
        <v>26.716740000000001</v>
      </c>
      <c r="E962" s="5">
        <v>50.02111</v>
      </c>
      <c r="F962">
        <v>0</v>
      </c>
      <c r="G962" t="s">
        <v>49</v>
      </c>
      <c r="H962">
        <v>0</v>
      </c>
      <c r="I962">
        <v>367.75742633536697</v>
      </c>
      <c r="J962" s="80">
        <v>2016</v>
      </c>
      <c r="K962" t="s">
        <v>30</v>
      </c>
      <c r="L962">
        <v>130</v>
      </c>
      <c r="M962">
        <v>15.0852345</v>
      </c>
      <c r="N962">
        <v>24</v>
      </c>
      <c r="O962" t="s">
        <v>23</v>
      </c>
      <c r="P962">
        <v>91</v>
      </c>
      <c r="Q962" t="s">
        <v>13</v>
      </c>
      <c r="R962" t="s">
        <v>21</v>
      </c>
      <c r="S962" t="s">
        <v>28</v>
      </c>
      <c r="T962" s="79">
        <v>5</v>
      </c>
      <c r="U962" s="79">
        <v>6</v>
      </c>
      <c r="V962" s="79">
        <v>5.5</v>
      </c>
      <c r="W962" s="79">
        <v>1</v>
      </c>
      <c r="X962">
        <v>1.228</v>
      </c>
      <c r="Y962" t="s">
        <v>816</v>
      </c>
      <c r="Z962" t="s">
        <v>660</v>
      </c>
      <c r="AA962">
        <v>1</v>
      </c>
      <c r="AB962">
        <v>0</v>
      </c>
      <c r="AE962" t="s">
        <v>531</v>
      </c>
      <c r="AF962">
        <v>0</v>
      </c>
      <c r="AG962" t="s">
        <v>671</v>
      </c>
      <c r="AH962" t="s">
        <v>1129</v>
      </c>
      <c r="AI962" t="s">
        <v>1130</v>
      </c>
      <c r="AJ962">
        <v>0.59524549999999998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0.55269999999999997</v>
      </c>
    </row>
    <row r="963" spans="1:43" x14ac:dyDescent="0.35">
      <c r="A963">
        <v>962</v>
      </c>
      <c r="B963">
        <v>65</v>
      </c>
      <c r="C963" t="s">
        <v>9</v>
      </c>
      <c r="D963" s="5">
        <v>26.716740000000001</v>
      </c>
      <c r="E963" s="5">
        <v>50.02111</v>
      </c>
      <c r="F963">
        <v>0</v>
      </c>
      <c r="G963" t="s">
        <v>49</v>
      </c>
      <c r="H963">
        <v>0</v>
      </c>
      <c r="I963">
        <v>367.75742633536697</v>
      </c>
      <c r="J963" s="80">
        <v>2016</v>
      </c>
      <c r="K963" t="s">
        <v>30</v>
      </c>
      <c r="L963">
        <v>130</v>
      </c>
      <c r="M963">
        <v>15.0852345</v>
      </c>
      <c r="N963">
        <v>24</v>
      </c>
      <c r="O963" t="s">
        <v>23</v>
      </c>
      <c r="P963">
        <v>91</v>
      </c>
      <c r="Q963" t="s">
        <v>13</v>
      </c>
      <c r="R963" t="s">
        <v>21</v>
      </c>
      <c r="S963" t="s">
        <v>28</v>
      </c>
      <c r="T963" s="79">
        <v>12</v>
      </c>
      <c r="U963" s="79">
        <v>13</v>
      </c>
      <c r="V963" s="79">
        <v>12.5</v>
      </c>
      <c r="W963" s="79">
        <v>1</v>
      </c>
      <c r="X963">
        <v>1.228</v>
      </c>
      <c r="Y963" t="s">
        <v>816</v>
      </c>
      <c r="Z963" t="s">
        <v>660</v>
      </c>
      <c r="AA963">
        <v>1</v>
      </c>
      <c r="AB963">
        <v>0</v>
      </c>
      <c r="AE963" t="s">
        <v>531</v>
      </c>
      <c r="AF963">
        <v>0</v>
      </c>
      <c r="AG963" t="s">
        <v>671</v>
      </c>
      <c r="AH963" t="s">
        <v>1129</v>
      </c>
      <c r="AI963" t="s">
        <v>1130</v>
      </c>
      <c r="AJ963">
        <v>0.59524549999999998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0.55269999999999997</v>
      </c>
    </row>
    <row r="964" spans="1:43" x14ac:dyDescent="0.35">
      <c r="A964">
        <v>963</v>
      </c>
      <c r="B964">
        <v>65</v>
      </c>
      <c r="C964" t="s">
        <v>9</v>
      </c>
      <c r="D964" s="5">
        <v>26.716740000000001</v>
      </c>
      <c r="E964" s="5">
        <v>50.02111</v>
      </c>
      <c r="F964">
        <v>0</v>
      </c>
      <c r="G964" t="s">
        <v>49</v>
      </c>
      <c r="H964">
        <v>0</v>
      </c>
      <c r="I964">
        <v>367.75742633536697</v>
      </c>
      <c r="J964" s="80">
        <v>2016</v>
      </c>
      <c r="K964" t="s">
        <v>30</v>
      </c>
      <c r="L964">
        <v>130</v>
      </c>
      <c r="M964">
        <v>15.0852345</v>
      </c>
      <c r="N964">
        <v>24</v>
      </c>
      <c r="O964" t="s">
        <v>23</v>
      </c>
      <c r="P964">
        <v>91</v>
      </c>
      <c r="Q964" t="s">
        <v>13</v>
      </c>
      <c r="R964" t="s">
        <v>21</v>
      </c>
      <c r="S964" t="s">
        <v>28</v>
      </c>
      <c r="T964" s="79">
        <v>15</v>
      </c>
      <c r="U964" s="79">
        <v>16</v>
      </c>
      <c r="V964" s="79">
        <v>15.5</v>
      </c>
      <c r="W964" s="79">
        <v>1</v>
      </c>
      <c r="X964">
        <v>1.228</v>
      </c>
      <c r="Y964" t="s">
        <v>816</v>
      </c>
      <c r="Z964" t="s">
        <v>660</v>
      </c>
      <c r="AA964">
        <v>1</v>
      </c>
      <c r="AB964">
        <v>0</v>
      </c>
      <c r="AE964" t="s">
        <v>531</v>
      </c>
      <c r="AF964">
        <v>0</v>
      </c>
      <c r="AG964" t="s">
        <v>671</v>
      </c>
      <c r="AH964" t="s">
        <v>1129</v>
      </c>
      <c r="AI964" t="s">
        <v>1130</v>
      </c>
      <c r="AJ964">
        <v>0.59524549999999998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0.55269999999999997</v>
      </c>
    </row>
    <row r="965" spans="1:43" x14ac:dyDescent="0.35">
      <c r="A965">
        <v>964</v>
      </c>
      <c r="B965">
        <v>65</v>
      </c>
      <c r="C965" t="s">
        <v>9</v>
      </c>
      <c r="D965" s="5">
        <v>26.716740000000001</v>
      </c>
      <c r="E965" s="5">
        <v>50.02111</v>
      </c>
      <c r="F965">
        <v>0</v>
      </c>
      <c r="G965" t="s">
        <v>49</v>
      </c>
      <c r="H965">
        <v>0</v>
      </c>
      <c r="I965">
        <v>367.75742633536697</v>
      </c>
      <c r="J965" s="80">
        <v>2016</v>
      </c>
      <c r="K965" t="s">
        <v>30</v>
      </c>
      <c r="L965">
        <v>130</v>
      </c>
      <c r="M965">
        <v>15.0852345</v>
      </c>
      <c r="N965">
        <v>24</v>
      </c>
      <c r="O965" t="s">
        <v>23</v>
      </c>
      <c r="P965">
        <v>91</v>
      </c>
      <c r="Q965" t="s">
        <v>13</v>
      </c>
      <c r="R965" t="s">
        <v>21</v>
      </c>
      <c r="S965" t="s">
        <v>28</v>
      </c>
      <c r="T965" s="79">
        <v>18</v>
      </c>
      <c r="U965" s="79">
        <v>19</v>
      </c>
      <c r="V965" s="79">
        <v>18.5</v>
      </c>
      <c r="W965" s="79">
        <v>1</v>
      </c>
      <c r="X965">
        <v>1.228</v>
      </c>
      <c r="Y965" t="s">
        <v>816</v>
      </c>
      <c r="Z965" t="s">
        <v>660</v>
      </c>
      <c r="AA965">
        <v>1</v>
      </c>
      <c r="AB965">
        <v>0</v>
      </c>
      <c r="AE965" t="s">
        <v>531</v>
      </c>
      <c r="AF965">
        <v>0</v>
      </c>
      <c r="AG965" t="s">
        <v>671</v>
      </c>
      <c r="AH965" t="s">
        <v>1129</v>
      </c>
      <c r="AI965" t="s">
        <v>1130</v>
      </c>
      <c r="AJ965">
        <v>0.59524549999999998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0.55269999999999997</v>
      </c>
    </row>
    <row r="966" spans="1:43" x14ac:dyDescent="0.35">
      <c r="A966">
        <v>965</v>
      </c>
      <c r="B966">
        <v>65</v>
      </c>
      <c r="C966" t="s">
        <v>9</v>
      </c>
      <c r="D966" s="5">
        <v>26.716740000000001</v>
      </c>
      <c r="E966" s="5">
        <v>50.02111</v>
      </c>
      <c r="F966">
        <v>0</v>
      </c>
      <c r="G966" t="s">
        <v>49</v>
      </c>
      <c r="H966">
        <v>0</v>
      </c>
      <c r="I966">
        <v>367.75742633536697</v>
      </c>
      <c r="J966" s="80">
        <v>2016</v>
      </c>
      <c r="K966" t="s">
        <v>30</v>
      </c>
      <c r="L966">
        <v>130</v>
      </c>
      <c r="M966">
        <v>15.0852345</v>
      </c>
      <c r="N966">
        <v>24</v>
      </c>
      <c r="O966" t="s">
        <v>23</v>
      </c>
      <c r="P966">
        <v>91</v>
      </c>
      <c r="Q966" t="s">
        <v>13</v>
      </c>
      <c r="R966" t="s">
        <v>21</v>
      </c>
      <c r="S966" t="s">
        <v>28</v>
      </c>
      <c r="T966" s="79">
        <v>19</v>
      </c>
      <c r="U966" s="79">
        <v>20</v>
      </c>
      <c r="V966" s="79">
        <v>19.5</v>
      </c>
      <c r="W966" s="79">
        <v>1</v>
      </c>
      <c r="X966">
        <v>1.228</v>
      </c>
      <c r="Y966" t="s">
        <v>816</v>
      </c>
      <c r="Z966" t="s">
        <v>660</v>
      </c>
      <c r="AA966">
        <v>1</v>
      </c>
      <c r="AB966">
        <v>0</v>
      </c>
      <c r="AE966" t="s">
        <v>531</v>
      </c>
      <c r="AF966">
        <v>0</v>
      </c>
      <c r="AG966" t="s">
        <v>671</v>
      </c>
      <c r="AH966" t="s">
        <v>1129</v>
      </c>
      <c r="AI966" t="s">
        <v>1130</v>
      </c>
      <c r="AJ966">
        <v>0.59524549999999998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0.55269999999999997</v>
      </c>
    </row>
    <row r="967" spans="1:43" x14ac:dyDescent="0.35">
      <c r="A967">
        <v>966</v>
      </c>
      <c r="B967">
        <v>65</v>
      </c>
      <c r="C967" t="s">
        <v>9</v>
      </c>
      <c r="D967" s="5">
        <v>26.716740000000001</v>
      </c>
      <c r="E967" s="5">
        <v>50.02111</v>
      </c>
      <c r="F967">
        <v>0</v>
      </c>
      <c r="G967" t="s">
        <v>49</v>
      </c>
      <c r="H967">
        <v>0</v>
      </c>
      <c r="I967">
        <v>367.75742633536697</v>
      </c>
      <c r="J967" s="80">
        <v>2016</v>
      </c>
      <c r="K967" t="s">
        <v>30</v>
      </c>
      <c r="L967">
        <v>130</v>
      </c>
      <c r="M967">
        <v>15.0852345</v>
      </c>
      <c r="N967">
        <v>24</v>
      </c>
      <c r="O967" t="s">
        <v>23</v>
      </c>
      <c r="P967">
        <v>91</v>
      </c>
      <c r="Q967" t="s">
        <v>13</v>
      </c>
      <c r="R967" t="s">
        <v>21</v>
      </c>
      <c r="S967" t="s">
        <v>28</v>
      </c>
      <c r="T967" s="79">
        <v>9</v>
      </c>
      <c r="U967" s="79">
        <v>10</v>
      </c>
      <c r="V967" s="79">
        <v>9.5</v>
      </c>
      <c r="W967" s="79">
        <v>1</v>
      </c>
      <c r="X967">
        <v>1.228</v>
      </c>
      <c r="Y967" t="s">
        <v>816</v>
      </c>
      <c r="Z967" t="s">
        <v>660</v>
      </c>
      <c r="AA967">
        <v>1</v>
      </c>
      <c r="AB967">
        <v>22.109219540000002</v>
      </c>
      <c r="AE967" t="s">
        <v>531</v>
      </c>
      <c r="AF967">
        <v>22.109219540000002</v>
      </c>
      <c r="AG967" t="s">
        <v>671</v>
      </c>
      <c r="AH967" t="s">
        <v>1129</v>
      </c>
      <c r="AI967" t="s">
        <v>1130</v>
      </c>
      <c r="AJ967">
        <v>0.59524549999999998</v>
      </c>
      <c r="AK967">
        <v>32.514557440861239</v>
      </c>
      <c r="AL967">
        <v>22.109219540000002</v>
      </c>
      <c r="AM967">
        <v>538.9996963286942</v>
      </c>
      <c r="AN967">
        <v>366.50852898118916</v>
      </c>
      <c r="AO967">
        <v>0.6618916270916364</v>
      </c>
      <c r="AP967">
        <v>0.45007247358890029</v>
      </c>
      <c r="AQ967">
        <v>0.55269999999999997</v>
      </c>
    </row>
    <row r="968" spans="1:43" x14ac:dyDescent="0.35">
      <c r="A968">
        <v>967</v>
      </c>
      <c r="B968">
        <v>65</v>
      </c>
      <c r="C968" t="s">
        <v>9</v>
      </c>
      <c r="D968" s="5">
        <v>26.716740000000001</v>
      </c>
      <c r="E968" s="5">
        <v>50.02111</v>
      </c>
      <c r="F968">
        <v>0</v>
      </c>
      <c r="G968" t="s">
        <v>49</v>
      </c>
      <c r="H968">
        <v>0</v>
      </c>
      <c r="I968">
        <v>367.75742633536697</v>
      </c>
      <c r="J968" s="80">
        <v>2016</v>
      </c>
      <c r="K968" t="s">
        <v>30</v>
      </c>
      <c r="L968">
        <v>130</v>
      </c>
      <c r="M968">
        <v>15.0852345</v>
      </c>
      <c r="N968">
        <v>24</v>
      </c>
      <c r="O968" t="s">
        <v>23</v>
      </c>
      <c r="P968">
        <v>91</v>
      </c>
      <c r="Q968" t="s">
        <v>13</v>
      </c>
      <c r="R968" t="s">
        <v>21</v>
      </c>
      <c r="S968" t="s">
        <v>28</v>
      </c>
      <c r="T968" s="79">
        <v>1</v>
      </c>
      <c r="U968" s="79">
        <v>2</v>
      </c>
      <c r="V968" s="79">
        <v>1.5</v>
      </c>
      <c r="W968" s="79">
        <v>1</v>
      </c>
      <c r="X968">
        <v>1.228</v>
      </c>
      <c r="Y968" t="s">
        <v>816</v>
      </c>
      <c r="Z968" t="s">
        <v>660</v>
      </c>
      <c r="AA968">
        <v>1</v>
      </c>
      <c r="AB968">
        <v>26.760864909999999</v>
      </c>
      <c r="AE968" t="s">
        <v>531</v>
      </c>
      <c r="AF968">
        <v>26.760864909999999</v>
      </c>
      <c r="AG968" t="s">
        <v>671</v>
      </c>
      <c r="AH968" t="s">
        <v>1129</v>
      </c>
      <c r="AI968" t="s">
        <v>1130</v>
      </c>
      <c r="AJ968">
        <v>0.59524549999999998</v>
      </c>
      <c r="AK968">
        <v>39.355422642084037</v>
      </c>
      <c r="AL968">
        <v>26.760864909999999</v>
      </c>
      <c r="AM968">
        <v>652.40195538730461</v>
      </c>
      <c r="AN968">
        <v>443.6196951540345</v>
      </c>
      <c r="AO968">
        <v>0.80114960121561007</v>
      </c>
      <c r="AP968">
        <v>0.54476498564915432</v>
      </c>
      <c r="AQ968">
        <v>0.55269999999999997</v>
      </c>
    </row>
    <row r="969" spans="1:43" x14ac:dyDescent="0.35">
      <c r="A969">
        <v>968</v>
      </c>
      <c r="B969">
        <v>65</v>
      </c>
      <c r="C969" t="s">
        <v>9</v>
      </c>
      <c r="D969" s="5">
        <v>26.716740000000001</v>
      </c>
      <c r="E969" s="5">
        <v>50.02111</v>
      </c>
      <c r="F969">
        <v>0</v>
      </c>
      <c r="G969" t="s">
        <v>49</v>
      </c>
      <c r="H969">
        <v>0</v>
      </c>
      <c r="I969">
        <v>367.75742633536697</v>
      </c>
      <c r="J969" s="80">
        <v>2016</v>
      </c>
      <c r="K969" t="s">
        <v>30</v>
      </c>
      <c r="L969">
        <v>130</v>
      </c>
      <c r="M969">
        <v>15.0852345</v>
      </c>
      <c r="N969">
        <v>24</v>
      </c>
      <c r="O969" t="s">
        <v>23</v>
      </c>
      <c r="P969">
        <v>91</v>
      </c>
      <c r="Q969" t="s">
        <v>13</v>
      </c>
      <c r="R969" t="s">
        <v>21</v>
      </c>
      <c r="S969" t="s">
        <v>28</v>
      </c>
      <c r="T969" s="79">
        <v>3</v>
      </c>
      <c r="U969" s="79">
        <v>4</v>
      </c>
      <c r="V969" s="79">
        <v>3.5</v>
      </c>
      <c r="W969" s="79">
        <v>1</v>
      </c>
      <c r="X969">
        <v>1.228</v>
      </c>
      <c r="Y969" t="s">
        <v>816</v>
      </c>
      <c r="Z969" t="s">
        <v>660</v>
      </c>
      <c r="AA969">
        <v>1</v>
      </c>
      <c r="AB969">
        <v>41.610319359999998</v>
      </c>
      <c r="AE969" t="s">
        <v>531</v>
      </c>
      <c r="AF969">
        <v>41.610319359999998</v>
      </c>
      <c r="AG969" t="s">
        <v>671</v>
      </c>
      <c r="AH969" t="s">
        <v>1129</v>
      </c>
      <c r="AI969" t="s">
        <v>1130</v>
      </c>
      <c r="AJ969">
        <v>0.59524549999999998</v>
      </c>
      <c r="AK969">
        <v>61.193526823303706</v>
      </c>
      <c r="AL969">
        <v>41.610319359999998</v>
      </c>
      <c r="AM969">
        <v>1014.4161560566774</v>
      </c>
      <c r="AN969">
        <v>689.78178589614276</v>
      </c>
      <c r="AO969">
        <v>1.2457030396375997</v>
      </c>
      <c r="AP969">
        <v>0.8470520330804634</v>
      </c>
      <c r="AQ969">
        <v>0.55269999999999997</v>
      </c>
    </row>
    <row r="970" spans="1:43" x14ac:dyDescent="0.35">
      <c r="A970">
        <v>969</v>
      </c>
      <c r="B970">
        <v>65</v>
      </c>
      <c r="C970" t="s">
        <v>9</v>
      </c>
      <c r="D970" s="5">
        <v>26.716740000000001</v>
      </c>
      <c r="E970" s="5">
        <v>50.02111</v>
      </c>
      <c r="F970">
        <v>0</v>
      </c>
      <c r="G970" t="s">
        <v>49</v>
      </c>
      <c r="H970">
        <v>0</v>
      </c>
      <c r="I970">
        <v>367.75742633536697</v>
      </c>
      <c r="J970" s="80">
        <v>2016</v>
      </c>
      <c r="K970" t="s">
        <v>30</v>
      </c>
      <c r="L970">
        <v>130</v>
      </c>
      <c r="M970">
        <v>15.0852345</v>
      </c>
      <c r="N970">
        <v>24</v>
      </c>
      <c r="O970" t="s">
        <v>23</v>
      </c>
      <c r="P970">
        <v>91</v>
      </c>
      <c r="Q970" t="s">
        <v>13</v>
      </c>
      <c r="R970" t="s">
        <v>21</v>
      </c>
      <c r="S970" t="s">
        <v>28</v>
      </c>
      <c r="T970" s="79">
        <v>14</v>
      </c>
      <c r="U970" s="79">
        <v>15</v>
      </c>
      <c r="V970" s="79">
        <v>14.5</v>
      </c>
      <c r="W970" s="79">
        <v>1</v>
      </c>
      <c r="X970">
        <v>1.228</v>
      </c>
      <c r="Y970" t="s">
        <v>816</v>
      </c>
      <c r="Z970" t="s">
        <v>660</v>
      </c>
      <c r="AA970">
        <v>1</v>
      </c>
      <c r="AB970">
        <v>51.413881750000002</v>
      </c>
      <c r="AE970" t="s">
        <v>531</v>
      </c>
      <c r="AF970">
        <v>51.413881750000002</v>
      </c>
      <c r="AG970" t="s">
        <v>671</v>
      </c>
      <c r="AH970" t="s">
        <v>1129</v>
      </c>
      <c r="AI970" t="s">
        <v>1130</v>
      </c>
      <c r="AJ970">
        <v>0.59524549999999998</v>
      </c>
      <c r="AK970">
        <v>75.610973439997878</v>
      </c>
      <c r="AL970">
        <v>51.413881750000002</v>
      </c>
      <c r="AM970">
        <v>1253.4167748523514</v>
      </c>
      <c r="AN970">
        <v>852.29721181760499</v>
      </c>
      <c r="AO970">
        <v>1.5391957995186876</v>
      </c>
      <c r="AP970">
        <v>1.0466209761120189</v>
      </c>
      <c r="AQ970">
        <v>0.55269999999999997</v>
      </c>
    </row>
    <row r="971" spans="1:43" x14ac:dyDescent="0.35">
      <c r="A971">
        <v>970</v>
      </c>
      <c r="B971">
        <v>65</v>
      </c>
      <c r="C971" t="s">
        <v>9</v>
      </c>
      <c r="D971" s="5">
        <v>26.716740000000001</v>
      </c>
      <c r="E971" s="5">
        <v>50.02111</v>
      </c>
      <c r="F971">
        <v>0</v>
      </c>
      <c r="G971" t="s">
        <v>49</v>
      </c>
      <c r="H971">
        <v>0</v>
      </c>
      <c r="I971">
        <v>367.75742633536697</v>
      </c>
      <c r="J971" s="80">
        <v>2016</v>
      </c>
      <c r="K971" t="s">
        <v>30</v>
      </c>
      <c r="L971">
        <v>130</v>
      </c>
      <c r="M971">
        <v>15.0852345</v>
      </c>
      <c r="N971">
        <v>24</v>
      </c>
      <c r="O971" t="s">
        <v>23</v>
      </c>
      <c r="P971">
        <v>91</v>
      </c>
      <c r="Q971" t="s">
        <v>13</v>
      </c>
      <c r="R971" t="s">
        <v>21</v>
      </c>
      <c r="S971" t="s">
        <v>28</v>
      </c>
      <c r="T971" s="79">
        <v>0</v>
      </c>
      <c r="U971" s="79">
        <v>1</v>
      </c>
      <c r="V971" s="79">
        <v>0.5</v>
      </c>
      <c r="W971" s="79">
        <v>1</v>
      </c>
      <c r="X971">
        <v>1.228</v>
      </c>
      <c r="Y971" t="s">
        <v>816</v>
      </c>
      <c r="Z971" t="s">
        <v>660</v>
      </c>
      <c r="AA971">
        <v>1</v>
      </c>
      <c r="AB971">
        <v>58.823529409999999</v>
      </c>
      <c r="AE971" t="s">
        <v>531</v>
      </c>
      <c r="AF971">
        <v>58.823529409999999</v>
      </c>
      <c r="AG971" t="s">
        <v>671</v>
      </c>
      <c r="AH971" t="s">
        <v>1129</v>
      </c>
      <c r="AI971" t="s">
        <v>1130</v>
      </c>
      <c r="AJ971">
        <v>0.59524549999999998</v>
      </c>
      <c r="AK971">
        <v>86.507849018158296</v>
      </c>
      <c r="AL971">
        <v>58.823529409999999</v>
      </c>
      <c r="AM971">
        <v>1434.0562511313328</v>
      </c>
      <c r="AN971">
        <v>975.12828051373253</v>
      </c>
      <c r="AO971">
        <v>1.7610210763892766</v>
      </c>
      <c r="AP971">
        <v>1.1974575284708635</v>
      </c>
      <c r="AQ971">
        <v>0.55269999999999997</v>
      </c>
    </row>
    <row r="972" spans="1:43" x14ac:dyDescent="0.35">
      <c r="A972">
        <v>971</v>
      </c>
      <c r="B972">
        <v>65</v>
      </c>
      <c r="C972" t="s">
        <v>9</v>
      </c>
      <c r="D972" s="5">
        <v>26.716740000000001</v>
      </c>
      <c r="E972" s="5">
        <v>50.02111</v>
      </c>
      <c r="F972">
        <v>0</v>
      </c>
      <c r="G972" t="s">
        <v>49</v>
      </c>
      <c r="H972">
        <v>0</v>
      </c>
      <c r="I972">
        <v>367.75742633536697</v>
      </c>
      <c r="J972" s="80">
        <v>2016</v>
      </c>
      <c r="K972" t="s">
        <v>30</v>
      </c>
      <c r="L972">
        <v>130</v>
      </c>
      <c r="M972">
        <v>15.0852345</v>
      </c>
      <c r="N972">
        <v>24</v>
      </c>
      <c r="O972" t="s">
        <v>23</v>
      </c>
      <c r="P972">
        <v>91</v>
      </c>
      <c r="Q972" t="s">
        <v>13</v>
      </c>
      <c r="R972" t="s">
        <v>21</v>
      </c>
      <c r="S972" t="s">
        <v>28</v>
      </c>
      <c r="T972" s="79">
        <v>4</v>
      </c>
      <c r="U972" s="79">
        <v>5</v>
      </c>
      <c r="V972" s="79">
        <v>4.5</v>
      </c>
      <c r="W972" s="79">
        <v>1</v>
      </c>
      <c r="X972">
        <v>1.228</v>
      </c>
      <c r="Y972" t="s">
        <v>816</v>
      </c>
      <c r="Z972" t="s">
        <v>660</v>
      </c>
      <c r="AA972">
        <v>1</v>
      </c>
      <c r="AB972">
        <v>250</v>
      </c>
      <c r="AE972" t="s">
        <v>531</v>
      </c>
      <c r="AF972">
        <v>250</v>
      </c>
      <c r="AG972" t="s">
        <v>671</v>
      </c>
      <c r="AH972" t="s">
        <v>1129</v>
      </c>
      <c r="AI972" t="s">
        <v>1130</v>
      </c>
      <c r="AJ972">
        <v>0.59524549999999998</v>
      </c>
      <c r="AK972">
        <v>367.65835833820256</v>
      </c>
      <c r="AL972">
        <v>250</v>
      </c>
      <c r="AM972">
        <v>6094.7390674910075</v>
      </c>
      <c r="AN972">
        <v>4144.2951923076926</v>
      </c>
      <c r="AO972">
        <v>7.4843395748789563</v>
      </c>
      <c r="AP972">
        <v>5.0891944961538469</v>
      </c>
      <c r="AQ972">
        <v>0.55269999999999997</v>
      </c>
    </row>
    <row r="973" spans="1:43" x14ac:dyDescent="0.35">
      <c r="A973">
        <v>972</v>
      </c>
      <c r="B973">
        <v>65</v>
      </c>
      <c r="C973" t="s">
        <v>9</v>
      </c>
      <c r="D973" s="5">
        <v>27.282830000000001</v>
      </c>
      <c r="E973" s="5">
        <v>49.56523</v>
      </c>
      <c r="F973">
        <v>0.03</v>
      </c>
      <c r="G973" t="s">
        <v>49</v>
      </c>
      <c r="H973">
        <v>0</v>
      </c>
      <c r="I973">
        <v>128.731040421779</v>
      </c>
      <c r="J973" s="80">
        <v>2016</v>
      </c>
      <c r="K973" t="s">
        <v>30</v>
      </c>
      <c r="L973">
        <v>130</v>
      </c>
      <c r="M973">
        <v>15.0852345</v>
      </c>
      <c r="N973">
        <v>24</v>
      </c>
      <c r="O973" t="s">
        <v>23</v>
      </c>
      <c r="P973">
        <v>91</v>
      </c>
      <c r="Q973" t="s">
        <v>13</v>
      </c>
      <c r="R973" t="s">
        <v>21</v>
      </c>
      <c r="S973" t="s">
        <v>28</v>
      </c>
      <c r="T973" s="79">
        <v>0</v>
      </c>
      <c r="U973" s="79">
        <v>1</v>
      </c>
      <c r="V973" s="79">
        <v>0.5</v>
      </c>
      <c r="W973" s="79">
        <v>1</v>
      </c>
      <c r="X973">
        <v>1.228</v>
      </c>
      <c r="Y973" t="s">
        <v>816</v>
      </c>
      <c r="Z973" t="s">
        <v>660</v>
      </c>
      <c r="AA973">
        <v>1</v>
      </c>
      <c r="AB973">
        <v>0</v>
      </c>
      <c r="AE973" t="s">
        <v>531</v>
      </c>
      <c r="AF973">
        <v>0</v>
      </c>
      <c r="AG973" t="s">
        <v>671</v>
      </c>
      <c r="AH973" t="s">
        <v>1129</v>
      </c>
      <c r="AI973" t="s">
        <v>1130</v>
      </c>
      <c r="AJ973">
        <v>0.59524549999999998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0.55269999999999997</v>
      </c>
    </row>
    <row r="974" spans="1:43" x14ac:dyDescent="0.35">
      <c r="A974">
        <v>973</v>
      </c>
      <c r="B974">
        <v>65</v>
      </c>
      <c r="C974" t="s">
        <v>9</v>
      </c>
      <c r="D974" s="5">
        <v>27.282830000000001</v>
      </c>
      <c r="E974" s="5">
        <v>49.56523</v>
      </c>
      <c r="F974">
        <v>0.03</v>
      </c>
      <c r="G974" t="s">
        <v>49</v>
      </c>
      <c r="H974">
        <v>0</v>
      </c>
      <c r="I974">
        <v>128.731040421779</v>
      </c>
      <c r="J974" s="80">
        <v>2016</v>
      </c>
      <c r="K974" t="s">
        <v>30</v>
      </c>
      <c r="L974">
        <v>130</v>
      </c>
      <c r="M974">
        <v>15.0852345</v>
      </c>
      <c r="N974">
        <v>24</v>
      </c>
      <c r="O974" t="s">
        <v>23</v>
      </c>
      <c r="P974">
        <v>91</v>
      </c>
      <c r="Q974" t="s">
        <v>13</v>
      </c>
      <c r="R974" t="s">
        <v>21</v>
      </c>
      <c r="S974" t="s">
        <v>28</v>
      </c>
      <c r="T974" s="79">
        <v>4</v>
      </c>
      <c r="U974" s="79">
        <v>5</v>
      </c>
      <c r="V974" s="79">
        <v>4.5</v>
      </c>
      <c r="W974" s="79">
        <v>1</v>
      </c>
      <c r="X974">
        <v>1.228</v>
      </c>
      <c r="Y974" t="s">
        <v>816</v>
      </c>
      <c r="Z974" t="s">
        <v>660</v>
      </c>
      <c r="AA974">
        <v>1</v>
      </c>
      <c r="AB974">
        <v>0</v>
      </c>
      <c r="AE974" t="s">
        <v>531</v>
      </c>
      <c r="AF974">
        <v>0</v>
      </c>
      <c r="AG974" t="s">
        <v>671</v>
      </c>
      <c r="AH974" t="s">
        <v>1129</v>
      </c>
      <c r="AI974" t="s">
        <v>1130</v>
      </c>
      <c r="AJ974">
        <v>0.59524549999999998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0.55269999999999997</v>
      </c>
    </row>
    <row r="975" spans="1:43" x14ac:dyDescent="0.35">
      <c r="A975">
        <v>974</v>
      </c>
      <c r="B975">
        <v>65</v>
      </c>
      <c r="C975" t="s">
        <v>9</v>
      </c>
      <c r="D975" s="5">
        <v>27.282830000000001</v>
      </c>
      <c r="E975" s="5">
        <v>49.56523</v>
      </c>
      <c r="F975">
        <v>0.03</v>
      </c>
      <c r="G975" t="s">
        <v>49</v>
      </c>
      <c r="H975">
        <v>0</v>
      </c>
      <c r="I975">
        <v>128.731040421779</v>
      </c>
      <c r="J975" s="80">
        <v>2016</v>
      </c>
      <c r="K975" t="s">
        <v>30</v>
      </c>
      <c r="L975">
        <v>130</v>
      </c>
      <c r="M975">
        <v>15.0852345</v>
      </c>
      <c r="N975">
        <v>24</v>
      </c>
      <c r="O975" t="s">
        <v>23</v>
      </c>
      <c r="P975">
        <v>91</v>
      </c>
      <c r="Q975" t="s">
        <v>13</v>
      </c>
      <c r="R975" t="s">
        <v>21</v>
      </c>
      <c r="S975" t="s">
        <v>28</v>
      </c>
      <c r="T975" s="79">
        <v>8</v>
      </c>
      <c r="U975" s="79">
        <v>9</v>
      </c>
      <c r="V975" s="79">
        <v>8.5</v>
      </c>
      <c r="W975" s="79">
        <v>1</v>
      </c>
      <c r="X975">
        <v>1.228</v>
      </c>
      <c r="Y975" t="s">
        <v>816</v>
      </c>
      <c r="Z975" t="s">
        <v>660</v>
      </c>
      <c r="AA975">
        <v>1</v>
      </c>
      <c r="AB975">
        <v>0</v>
      </c>
      <c r="AE975" t="s">
        <v>531</v>
      </c>
      <c r="AF975">
        <v>0</v>
      </c>
      <c r="AG975" t="s">
        <v>671</v>
      </c>
      <c r="AH975" t="s">
        <v>1129</v>
      </c>
      <c r="AI975" t="s">
        <v>1130</v>
      </c>
      <c r="AJ975">
        <v>0.59524549999999998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0.55269999999999997</v>
      </c>
    </row>
    <row r="976" spans="1:43" x14ac:dyDescent="0.35">
      <c r="A976">
        <v>975</v>
      </c>
      <c r="B976">
        <v>65</v>
      </c>
      <c r="C976" t="s">
        <v>9</v>
      </c>
      <c r="D976" s="5">
        <v>27.282830000000001</v>
      </c>
      <c r="E976" s="5">
        <v>49.56523</v>
      </c>
      <c r="F976">
        <v>0.03</v>
      </c>
      <c r="G976" t="s">
        <v>49</v>
      </c>
      <c r="H976">
        <v>0</v>
      </c>
      <c r="I976">
        <v>128.731040421779</v>
      </c>
      <c r="J976" s="80">
        <v>2016</v>
      </c>
      <c r="K976" t="s">
        <v>30</v>
      </c>
      <c r="L976">
        <v>130</v>
      </c>
      <c r="M976">
        <v>15.0852345</v>
      </c>
      <c r="N976">
        <v>24</v>
      </c>
      <c r="O976" t="s">
        <v>23</v>
      </c>
      <c r="P976">
        <v>91</v>
      </c>
      <c r="Q976" t="s">
        <v>13</v>
      </c>
      <c r="R976" t="s">
        <v>21</v>
      </c>
      <c r="S976" t="s">
        <v>28</v>
      </c>
      <c r="T976" s="79">
        <v>10</v>
      </c>
      <c r="U976" s="79">
        <v>11</v>
      </c>
      <c r="V976" s="79">
        <v>10.5</v>
      </c>
      <c r="W976" s="79">
        <v>1</v>
      </c>
      <c r="X976">
        <v>1.228</v>
      </c>
      <c r="Y976" t="s">
        <v>816</v>
      </c>
      <c r="Z976" t="s">
        <v>660</v>
      </c>
      <c r="AA976">
        <v>1</v>
      </c>
      <c r="AB976">
        <v>0</v>
      </c>
      <c r="AE976" t="s">
        <v>531</v>
      </c>
      <c r="AF976">
        <v>0</v>
      </c>
      <c r="AG976" t="s">
        <v>671</v>
      </c>
      <c r="AH976" t="s">
        <v>1129</v>
      </c>
      <c r="AI976" t="s">
        <v>1130</v>
      </c>
      <c r="AJ976">
        <v>0.59524549999999998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0.55269999999999997</v>
      </c>
    </row>
    <row r="977" spans="1:43" x14ac:dyDescent="0.35">
      <c r="A977">
        <v>976</v>
      </c>
      <c r="B977">
        <v>65</v>
      </c>
      <c r="C977" t="s">
        <v>9</v>
      </c>
      <c r="D977" s="5">
        <v>27.282830000000001</v>
      </c>
      <c r="E977" s="5">
        <v>49.56523</v>
      </c>
      <c r="F977">
        <v>0.03</v>
      </c>
      <c r="G977" t="s">
        <v>49</v>
      </c>
      <c r="H977">
        <v>0</v>
      </c>
      <c r="I977">
        <v>128.731040421779</v>
      </c>
      <c r="J977" s="80">
        <v>2016</v>
      </c>
      <c r="K977" t="s">
        <v>30</v>
      </c>
      <c r="L977">
        <v>130</v>
      </c>
      <c r="M977">
        <v>15.0852345</v>
      </c>
      <c r="N977">
        <v>24</v>
      </c>
      <c r="O977" t="s">
        <v>23</v>
      </c>
      <c r="P977">
        <v>91</v>
      </c>
      <c r="Q977" t="s">
        <v>13</v>
      </c>
      <c r="R977" t="s">
        <v>21</v>
      </c>
      <c r="S977" t="s">
        <v>28</v>
      </c>
      <c r="T977" s="79">
        <v>17</v>
      </c>
      <c r="U977" s="79">
        <v>18</v>
      </c>
      <c r="V977" s="79">
        <v>17.5</v>
      </c>
      <c r="W977" s="79">
        <v>1</v>
      </c>
      <c r="X977">
        <v>1.228</v>
      </c>
      <c r="Y977" t="s">
        <v>816</v>
      </c>
      <c r="Z977" t="s">
        <v>660</v>
      </c>
      <c r="AA977">
        <v>1</v>
      </c>
      <c r="AB977">
        <v>0</v>
      </c>
      <c r="AE977" t="s">
        <v>531</v>
      </c>
      <c r="AF977">
        <v>0</v>
      </c>
      <c r="AG977" t="s">
        <v>671</v>
      </c>
      <c r="AH977" t="s">
        <v>1129</v>
      </c>
      <c r="AI977" t="s">
        <v>1130</v>
      </c>
      <c r="AJ977">
        <v>0.59524549999999998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0.55269999999999997</v>
      </c>
    </row>
    <row r="978" spans="1:43" x14ac:dyDescent="0.35">
      <c r="A978">
        <v>977</v>
      </c>
      <c r="B978">
        <v>65</v>
      </c>
      <c r="C978" t="s">
        <v>9</v>
      </c>
      <c r="D978" s="5">
        <v>27.282830000000001</v>
      </c>
      <c r="E978" s="5">
        <v>49.56523</v>
      </c>
      <c r="F978">
        <v>0.03</v>
      </c>
      <c r="G978" t="s">
        <v>49</v>
      </c>
      <c r="H978">
        <v>0</v>
      </c>
      <c r="I978">
        <v>128.731040421779</v>
      </c>
      <c r="J978" s="80">
        <v>2016</v>
      </c>
      <c r="K978" t="s">
        <v>30</v>
      </c>
      <c r="L978">
        <v>130</v>
      </c>
      <c r="M978">
        <v>15.0852345</v>
      </c>
      <c r="N978">
        <v>24</v>
      </c>
      <c r="O978" t="s">
        <v>23</v>
      </c>
      <c r="P978">
        <v>91</v>
      </c>
      <c r="Q978" t="s">
        <v>13</v>
      </c>
      <c r="R978" t="s">
        <v>21</v>
      </c>
      <c r="S978" t="s">
        <v>28</v>
      </c>
      <c r="T978" s="79">
        <v>7</v>
      </c>
      <c r="U978" s="79">
        <v>8</v>
      </c>
      <c r="V978" s="79">
        <v>7.5</v>
      </c>
      <c r="W978" s="79">
        <v>1</v>
      </c>
      <c r="X978">
        <v>1.228</v>
      </c>
      <c r="Y978" t="s">
        <v>816</v>
      </c>
      <c r="Z978" t="s">
        <v>660</v>
      </c>
      <c r="AA978">
        <v>1</v>
      </c>
      <c r="AB978">
        <v>17.12534037</v>
      </c>
      <c r="AE978" t="s">
        <v>531</v>
      </c>
      <c r="AF978">
        <v>17.12534037</v>
      </c>
      <c r="AG978" t="s">
        <v>671</v>
      </c>
      <c r="AH978" t="s">
        <v>1129</v>
      </c>
      <c r="AI978" t="s">
        <v>1130</v>
      </c>
      <c r="AJ978">
        <v>0.59524549999999998</v>
      </c>
      <c r="AK978">
        <v>25.185098105668583</v>
      </c>
      <c r="AL978">
        <v>17.12534037</v>
      </c>
      <c r="AM978">
        <v>417.4979239884795</v>
      </c>
      <c r="AN978">
        <v>283.88986304809538</v>
      </c>
      <c r="AO978">
        <v>0.51268745065785282</v>
      </c>
      <c r="AP978">
        <v>0.34861675182306112</v>
      </c>
      <c r="AQ978">
        <v>0.55269999999999997</v>
      </c>
    </row>
    <row r="979" spans="1:43" x14ac:dyDescent="0.35">
      <c r="A979">
        <v>978</v>
      </c>
      <c r="B979">
        <v>65</v>
      </c>
      <c r="C979" t="s">
        <v>9</v>
      </c>
      <c r="D979" s="5">
        <v>27.282830000000001</v>
      </c>
      <c r="E979" s="5">
        <v>49.56523</v>
      </c>
      <c r="F979">
        <v>0.03</v>
      </c>
      <c r="G979" t="s">
        <v>49</v>
      </c>
      <c r="H979">
        <v>0</v>
      </c>
      <c r="I979">
        <v>128.731040421779</v>
      </c>
      <c r="J979" s="80">
        <v>2016</v>
      </c>
      <c r="K979" t="s">
        <v>30</v>
      </c>
      <c r="L979">
        <v>130</v>
      </c>
      <c r="M979">
        <v>15.0852345</v>
      </c>
      <c r="N979">
        <v>24</v>
      </c>
      <c r="O979" t="s">
        <v>23</v>
      </c>
      <c r="P979">
        <v>91</v>
      </c>
      <c r="Q979" t="s">
        <v>13</v>
      </c>
      <c r="R979" t="s">
        <v>21</v>
      </c>
      <c r="S979" t="s">
        <v>28</v>
      </c>
      <c r="T979" s="79">
        <v>11</v>
      </c>
      <c r="U979" s="79">
        <v>12</v>
      </c>
      <c r="V979" s="79">
        <v>11.5</v>
      </c>
      <c r="W979" s="79">
        <v>1</v>
      </c>
      <c r="X979">
        <v>1.228</v>
      </c>
      <c r="Y979" t="s">
        <v>816</v>
      </c>
      <c r="Z979" t="s">
        <v>660</v>
      </c>
      <c r="AA979">
        <v>1</v>
      </c>
      <c r="AB979">
        <v>68.181818179999993</v>
      </c>
      <c r="AE979" t="s">
        <v>531</v>
      </c>
      <c r="AF979">
        <v>68.181818179999993</v>
      </c>
      <c r="AG979" t="s">
        <v>671</v>
      </c>
      <c r="AH979" t="s">
        <v>1129</v>
      </c>
      <c r="AI979" t="s">
        <v>1130</v>
      </c>
      <c r="AJ979">
        <v>0.59524549999999998</v>
      </c>
      <c r="AK979">
        <v>100.27046136229043</v>
      </c>
      <c r="AL979">
        <v>68.181818179999993</v>
      </c>
      <c r="AM979">
        <v>1662.201563816858</v>
      </c>
      <c r="AN979">
        <v>1130.2623251446848</v>
      </c>
      <c r="AO979">
        <v>2.0411835203671016</v>
      </c>
      <c r="AP979">
        <v>1.387962135277673</v>
      </c>
      <c r="AQ979">
        <v>0.55269999999999997</v>
      </c>
    </row>
    <row r="980" spans="1:43" x14ac:dyDescent="0.35">
      <c r="A980">
        <v>979</v>
      </c>
      <c r="B980">
        <v>65</v>
      </c>
      <c r="C980" t="s">
        <v>9</v>
      </c>
      <c r="D980" s="5">
        <v>27.282830000000001</v>
      </c>
      <c r="E980" s="5">
        <v>49.56523</v>
      </c>
      <c r="F980">
        <v>0.03</v>
      </c>
      <c r="G980" t="s">
        <v>49</v>
      </c>
      <c r="H980">
        <v>0</v>
      </c>
      <c r="I980">
        <v>128.731040421779</v>
      </c>
      <c r="J980" s="80">
        <v>2016</v>
      </c>
      <c r="K980" t="s">
        <v>30</v>
      </c>
      <c r="L980">
        <v>130</v>
      </c>
      <c r="M980">
        <v>15.0852345</v>
      </c>
      <c r="N980">
        <v>24</v>
      </c>
      <c r="O980" t="s">
        <v>23</v>
      </c>
      <c r="P980">
        <v>91</v>
      </c>
      <c r="Q980" t="s">
        <v>13</v>
      </c>
      <c r="R980" t="s">
        <v>21</v>
      </c>
      <c r="S980" t="s">
        <v>28</v>
      </c>
      <c r="T980" s="79">
        <v>5</v>
      </c>
      <c r="U980" s="79">
        <v>6</v>
      </c>
      <c r="V980" s="79">
        <v>5.5</v>
      </c>
      <c r="W980" s="79">
        <v>1</v>
      </c>
      <c r="X980">
        <v>1.228</v>
      </c>
      <c r="Y980" t="s">
        <v>816</v>
      </c>
      <c r="Z980" t="s">
        <v>660</v>
      </c>
      <c r="AA980">
        <v>1</v>
      </c>
      <c r="AB980">
        <v>80.309996589999997</v>
      </c>
      <c r="AE980" t="s">
        <v>531</v>
      </c>
      <c r="AF980">
        <v>80.309996589999997</v>
      </c>
      <c r="AG980" t="s">
        <v>671</v>
      </c>
      <c r="AH980" t="s">
        <v>1129</v>
      </c>
      <c r="AI980" t="s">
        <v>1130</v>
      </c>
      <c r="AJ980">
        <v>0.59524549999999998</v>
      </c>
      <c r="AK980">
        <v>118.10656601770415</v>
      </c>
      <c r="AL980">
        <v>80.309996589999997</v>
      </c>
      <c r="AM980">
        <v>1957.8738949085696</v>
      </c>
      <c r="AN980">
        <v>1331.3133310487367</v>
      </c>
      <c r="AO980">
        <v>2.4042691429477236</v>
      </c>
      <c r="AP980">
        <v>1.6348527705278486</v>
      </c>
      <c r="AQ980">
        <v>0.55269999999999997</v>
      </c>
    </row>
    <row r="981" spans="1:43" x14ac:dyDescent="0.35">
      <c r="A981">
        <v>980</v>
      </c>
      <c r="B981">
        <v>65</v>
      </c>
      <c r="C981" t="s">
        <v>9</v>
      </c>
      <c r="D981" s="5">
        <v>27.282830000000001</v>
      </c>
      <c r="E981" s="5">
        <v>49.56523</v>
      </c>
      <c r="F981">
        <v>0.03</v>
      </c>
      <c r="G981" t="s">
        <v>49</v>
      </c>
      <c r="H981">
        <v>0</v>
      </c>
      <c r="I981">
        <v>128.731040421779</v>
      </c>
      <c r="J981" s="80">
        <v>2016</v>
      </c>
      <c r="K981" t="s">
        <v>30</v>
      </c>
      <c r="L981">
        <v>130</v>
      </c>
      <c r="M981">
        <v>15.0852345</v>
      </c>
      <c r="N981">
        <v>24</v>
      </c>
      <c r="O981" t="s">
        <v>23</v>
      </c>
      <c r="P981">
        <v>91</v>
      </c>
      <c r="Q981" t="s">
        <v>13</v>
      </c>
      <c r="R981" t="s">
        <v>21</v>
      </c>
      <c r="S981" t="s">
        <v>28</v>
      </c>
      <c r="T981" s="79">
        <v>1</v>
      </c>
      <c r="U981" s="79">
        <v>2</v>
      </c>
      <c r="V981" s="79">
        <v>1.5</v>
      </c>
      <c r="W981" s="79">
        <v>1</v>
      </c>
      <c r="X981">
        <v>1.228</v>
      </c>
      <c r="Y981" t="s">
        <v>816</v>
      </c>
      <c r="Z981" t="s">
        <v>660</v>
      </c>
      <c r="AA981">
        <v>1</v>
      </c>
      <c r="AB981">
        <v>97.513408089999999</v>
      </c>
      <c r="AE981" t="s">
        <v>531</v>
      </c>
      <c r="AF981">
        <v>97.513408089999999</v>
      </c>
      <c r="AG981" t="s">
        <v>671</v>
      </c>
      <c r="AH981" t="s">
        <v>1129</v>
      </c>
      <c r="AI981" t="s">
        <v>1130</v>
      </c>
      <c r="AJ981">
        <v>0.59524549999999998</v>
      </c>
      <c r="AK981">
        <v>143.4064781373304</v>
      </c>
      <c r="AL981">
        <v>97.513408089999999</v>
      </c>
      <c r="AM981">
        <v>2377.2751115612664</v>
      </c>
      <c r="AN981">
        <v>1616.4973933317001</v>
      </c>
      <c r="AO981">
        <v>2.9192938369972352</v>
      </c>
      <c r="AP981">
        <v>1.9850587990113278</v>
      </c>
      <c r="AQ981">
        <v>0.55269999999999997</v>
      </c>
    </row>
    <row r="982" spans="1:43" x14ac:dyDescent="0.35">
      <c r="A982">
        <v>981</v>
      </c>
      <c r="B982">
        <v>65</v>
      </c>
      <c r="C982" t="s">
        <v>9</v>
      </c>
      <c r="D982" s="5">
        <v>27.282830000000001</v>
      </c>
      <c r="E982" s="5">
        <v>49.56523</v>
      </c>
      <c r="F982">
        <v>0.03</v>
      </c>
      <c r="G982" t="s">
        <v>49</v>
      </c>
      <c r="H982">
        <v>0</v>
      </c>
      <c r="I982">
        <v>128.731040421779</v>
      </c>
      <c r="J982" s="80">
        <v>2016</v>
      </c>
      <c r="K982" t="s">
        <v>30</v>
      </c>
      <c r="L982">
        <v>130</v>
      </c>
      <c r="M982">
        <v>15.0852345</v>
      </c>
      <c r="N982">
        <v>24</v>
      </c>
      <c r="O982" t="s">
        <v>23</v>
      </c>
      <c r="P982">
        <v>91</v>
      </c>
      <c r="Q982" t="s">
        <v>13</v>
      </c>
      <c r="R982" t="s">
        <v>21</v>
      </c>
      <c r="S982" t="s">
        <v>28</v>
      </c>
      <c r="T982" s="79">
        <v>13</v>
      </c>
      <c r="U982" s="79">
        <v>14</v>
      </c>
      <c r="V982" s="79">
        <v>13.5</v>
      </c>
      <c r="W982" s="79">
        <v>1</v>
      </c>
      <c r="X982">
        <v>1.228</v>
      </c>
      <c r="Y982" t="s">
        <v>816</v>
      </c>
      <c r="Z982" t="s">
        <v>660</v>
      </c>
      <c r="AA982">
        <v>1</v>
      </c>
      <c r="AB982">
        <v>100</v>
      </c>
      <c r="AE982" t="s">
        <v>531</v>
      </c>
      <c r="AF982">
        <v>100</v>
      </c>
      <c r="AG982" t="s">
        <v>671</v>
      </c>
      <c r="AH982" t="s">
        <v>1129</v>
      </c>
      <c r="AI982" t="s">
        <v>1130</v>
      </c>
      <c r="AJ982">
        <v>0.59524549999999998</v>
      </c>
      <c r="AK982">
        <v>147.06334333528102</v>
      </c>
      <c r="AL982">
        <v>100</v>
      </c>
      <c r="AM982">
        <v>2437.8956269964024</v>
      </c>
      <c r="AN982">
        <v>1657.7180769230772</v>
      </c>
      <c r="AO982">
        <v>2.9937358299515822</v>
      </c>
      <c r="AP982">
        <v>2.0356777984615388</v>
      </c>
      <c r="AQ982">
        <v>0.55269999999999997</v>
      </c>
    </row>
    <row r="983" spans="1:43" x14ac:dyDescent="0.35">
      <c r="A983">
        <v>982</v>
      </c>
      <c r="B983">
        <v>65</v>
      </c>
      <c r="C983" t="s">
        <v>9</v>
      </c>
      <c r="D983" s="5">
        <v>27.282830000000001</v>
      </c>
      <c r="E983" s="5">
        <v>49.56523</v>
      </c>
      <c r="F983">
        <v>0.03</v>
      </c>
      <c r="G983" t="s">
        <v>49</v>
      </c>
      <c r="H983">
        <v>0</v>
      </c>
      <c r="I983">
        <v>128.731040421779</v>
      </c>
      <c r="J983" s="80">
        <v>2016</v>
      </c>
      <c r="K983" t="s">
        <v>30</v>
      </c>
      <c r="L983">
        <v>130</v>
      </c>
      <c r="M983">
        <v>15.0852345</v>
      </c>
      <c r="N983">
        <v>24</v>
      </c>
      <c r="O983" t="s">
        <v>23</v>
      </c>
      <c r="P983">
        <v>91</v>
      </c>
      <c r="Q983" t="s">
        <v>13</v>
      </c>
      <c r="R983" t="s">
        <v>21</v>
      </c>
      <c r="S983" t="s">
        <v>28</v>
      </c>
      <c r="T983" s="79">
        <v>3</v>
      </c>
      <c r="U983" s="79">
        <v>4</v>
      </c>
      <c r="V983" s="79">
        <v>3.5</v>
      </c>
      <c r="W983" s="79">
        <v>1</v>
      </c>
      <c r="X983">
        <v>1.228</v>
      </c>
      <c r="Y983" t="s">
        <v>816</v>
      </c>
      <c r="Z983" t="s">
        <v>660</v>
      </c>
      <c r="AA983">
        <v>1</v>
      </c>
      <c r="AB983">
        <v>262.54758679999998</v>
      </c>
      <c r="AE983" t="s">
        <v>531</v>
      </c>
      <c r="AF983">
        <v>262.54758679999998</v>
      </c>
      <c r="AG983" t="s">
        <v>671</v>
      </c>
      <c r="AH983" t="s">
        <v>1129</v>
      </c>
      <c r="AI983" t="s">
        <v>1130</v>
      </c>
      <c r="AJ983">
        <v>0.59524549999999998</v>
      </c>
      <c r="AK983">
        <v>386.11125899417891</v>
      </c>
      <c r="AL983">
        <v>262.54758679999998</v>
      </c>
      <c r="AM983">
        <v>6400.6361373817836</v>
      </c>
      <c r="AN983">
        <v>4352.298806908906</v>
      </c>
      <c r="AO983">
        <v>7.8599811767048307</v>
      </c>
      <c r="AP983">
        <v>5.3446229348841365</v>
      </c>
      <c r="AQ983">
        <v>0.55269999999999997</v>
      </c>
    </row>
    <row r="984" spans="1:43" x14ac:dyDescent="0.35">
      <c r="A984">
        <v>983</v>
      </c>
      <c r="B984">
        <v>65</v>
      </c>
      <c r="C984" t="s">
        <v>9</v>
      </c>
      <c r="D984" s="5">
        <v>27.28603</v>
      </c>
      <c r="E984" s="5">
        <v>49.566850000000002</v>
      </c>
      <c r="F984">
        <v>0.08</v>
      </c>
      <c r="G984" t="s">
        <v>49</v>
      </c>
      <c r="H984">
        <v>0</v>
      </c>
      <c r="I984">
        <v>128.57583152194701</v>
      </c>
      <c r="J984" s="80">
        <v>2016</v>
      </c>
      <c r="K984" t="s">
        <v>30</v>
      </c>
      <c r="L984">
        <v>130</v>
      </c>
      <c r="M984">
        <v>15.0852345</v>
      </c>
      <c r="N984">
        <v>24</v>
      </c>
      <c r="O984" t="s">
        <v>23</v>
      </c>
      <c r="P984">
        <v>91</v>
      </c>
      <c r="Q984" t="s">
        <v>13</v>
      </c>
      <c r="R984" t="s">
        <v>21</v>
      </c>
      <c r="S984" t="s">
        <v>28</v>
      </c>
      <c r="T984" s="79">
        <v>2</v>
      </c>
      <c r="U984" s="79">
        <v>3</v>
      </c>
      <c r="V984" s="79">
        <v>2.5</v>
      </c>
      <c r="W984" s="79">
        <v>1</v>
      </c>
      <c r="X984">
        <v>1.228</v>
      </c>
      <c r="Y984" t="s">
        <v>816</v>
      </c>
      <c r="Z984" t="s">
        <v>660</v>
      </c>
      <c r="AA984">
        <v>1</v>
      </c>
      <c r="AB984">
        <v>0</v>
      </c>
      <c r="AE984" t="s">
        <v>531</v>
      </c>
      <c r="AF984">
        <v>0</v>
      </c>
      <c r="AG984" t="s">
        <v>671</v>
      </c>
      <c r="AH984" t="s">
        <v>1129</v>
      </c>
      <c r="AI984" t="s">
        <v>1130</v>
      </c>
      <c r="AJ984">
        <v>0.59524549999999998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0.55269999999999997</v>
      </c>
    </row>
    <row r="985" spans="1:43" x14ac:dyDescent="0.35">
      <c r="A985">
        <v>984</v>
      </c>
      <c r="B985">
        <v>65</v>
      </c>
      <c r="C985" t="s">
        <v>9</v>
      </c>
      <c r="D985" s="5">
        <v>27.28603</v>
      </c>
      <c r="E985" s="5">
        <v>49.566850000000002</v>
      </c>
      <c r="F985">
        <v>0.08</v>
      </c>
      <c r="G985" t="s">
        <v>49</v>
      </c>
      <c r="H985">
        <v>0</v>
      </c>
      <c r="I985">
        <v>128.57583152194701</v>
      </c>
      <c r="J985" s="80">
        <v>2016</v>
      </c>
      <c r="K985" t="s">
        <v>30</v>
      </c>
      <c r="L985">
        <v>130</v>
      </c>
      <c r="M985">
        <v>15.0852345</v>
      </c>
      <c r="N985">
        <v>24</v>
      </c>
      <c r="O985" t="s">
        <v>23</v>
      </c>
      <c r="P985">
        <v>91</v>
      </c>
      <c r="Q985" t="s">
        <v>13</v>
      </c>
      <c r="R985" t="s">
        <v>21</v>
      </c>
      <c r="S985" t="s">
        <v>28</v>
      </c>
      <c r="T985" s="79">
        <v>3</v>
      </c>
      <c r="U985" s="79">
        <v>4</v>
      </c>
      <c r="V985" s="79">
        <v>3.5</v>
      </c>
      <c r="W985" s="79">
        <v>1</v>
      </c>
      <c r="X985">
        <v>1.228</v>
      </c>
      <c r="Y985" t="s">
        <v>816</v>
      </c>
      <c r="Z985" t="s">
        <v>660</v>
      </c>
      <c r="AA985">
        <v>1</v>
      </c>
      <c r="AB985">
        <v>0</v>
      </c>
      <c r="AE985" t="s">
        <v>531</v>
      </c>
      <c r="AF985">
        <v>0</v>
      </c>
      <c r="AG985" t="s">
        <v>671</v>
      </c>
      <c r="AH985" t="s">
        <v>1129</v>
      </c>
      <c r="AI985" t="s">
        <v>1130</v>
      </c>
      <c r="AJ985">
        <v>0.59524549999999998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0.55269999999999997</v>
      </c>
    </row>
    <row r="986" spans="1:43" x14ac:dyDescent="0.35">
      <c r="A986">
        <v>985</v>
      </c>
      <c r="B986">
        <v>65</v>
      </c>
      <c r="C986" t="s">
        <v>9</v>
      </c>
      <c r="D986" s="5">
        <v>27.28603</v>
      </c>
      <c r="E986" s="5">
        <v>49.566850000000002</v>
      </c>
      <c r="F986">
        <v>0.08</v>
      </c>
      <c r="G986" t="s">
        <v>49</v>
      </c>
      <c r="H986">
        <v>0</v>
      </c>
      <c r="I986">
        <v>128.57583152194701</v>
      </c>
      <c r="J986" s="80">
        <v>2016</v>
      </c>
      <c r="K986" t="s">
        <v>30</v>
      </c>
      <c r="L986">
        <v>130</v>
      </c>
      <c r="M986">
        <v>15.0852345</v>
      </c>
      <c r="N986">
        <v>24</v>
      </c>
      <c r="O986" t="s">
        <v>23</v>
      </c>
      <c r="P986">
        <v>91</v>
      </c>
      <c r="Q986" t="s">
        <v>13</v>
      </c>
      <c r="R986" t="s">
        <v>21</v>
      </c>
      <c r="S986" t="s">
        <v>28</v>
      </c>
      <c r="T986" s="79">
        <v>7</v>
      </c>
      <c r="U986" s="79">
        <v>8</v>
      </c>
      <c r="V986" s="79">
        <v>7.5</v>
      </c>
      <c r="W986" s="79">
        <v>1</v>
      </c>
      <c r="X986">
        <v>1.228</v>
      </c>
      <c r="Y986" t="s">
        <v>816</v>
      </c>
      <c r="Z986" t="s">
        <v>660</v>
      </c>
      <c r="AA986">
        <v>1</v>
      </c>
      <c r="AB986">
        <v>0</v>
      </c>
      <c r="AE986" t="s">
        <v>531</v>
      </c>
      <c r="AF986">
        <v>0</v>
      </c>
      <c r="AG986" t="s">
        <v>671</v>
      </c>
      <c r="AH986" t="s">
        <v>1129</v>
      </c>
      <c r="AI986" t="s">
        <v>1130</v>
      </c>
      <c r="AJ986">
        <v>0.59524549999999998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0.55269999999999997</v>
      </c>
    </row>
    <row r="987" spans="1:43" x14ac:dyDescent="0.35">
      <c r="A987">
        <v>986</v>
      </c>
      <c r="B987">
        <v>65</v>
      </c>
      <c r="C987" t="s">
        <v>9</v>
      </c>
      <c r="D987" s="5">
        <v>27.28603</v>
      </c>
      <c r="E987" s="5">
        <v>49.566850000000002</v>
      </c>
      <c r="F987">
        <v>0.08</v>
      </c>
      <c r="G987" t="s">
        <v>49</v>
      </c>
      <c r="H987">
        <v>0</v>
      </c>
      <c r="I987">
        <v>128.57583152194701</v>
      </c>
      <c r="J987" s="80">
        <v>2016</v>
      </c>
      <c r="K987" t="s">
        <v>30</v>
      </c>
      <c r="L987">
        <v>130</v>
      </c>
      <c r="M987">
        <v>15.0852345</v>
      </c>
      <c r="N987">
        <v>24</v>
      </c>
      <c r="O987" t="s">
        <v>23</v>
      </c>
      <c r="P987">
        <v>91</v>
      </c>
      <c r="Q987" t="s">
        <v>13</v>
      </c>
      <c r="R987" t="s">
        <v>21</v>
      </c>
      <c r="S987" t="s">
        <v>28</v>
      </c>
      <c r="T987" s="79">
        <v>13</v>
      </c>
      <c r="U987" s="79">
        <v>14</v>
      </c>
      <c r="V987" s="79">
        <v>13.5</v>
      </c>
      <c r="W987" s="79">
        <v>1</v>
      </c>
      <c r="X987">
        <v>1.228</v>
      </c>
      <c r="Y987" t="s">
        <v>816</v>
      </c>
      <c r="Z987" t="s">
        <v>660</v>
      </c>
      <c r="AA987">
        <v>1</v>
      </c>
      <c r="AB987">
        <v>0</v>
      </c>
      <c r="AE987" t="s">
        <v>531</v>
      </c>
      <c r="AF987">
        <v>0</v>
      </c>
      <c r="AG987" t="s">
        <v>671</v>
      </c>
      <c r="AH987" t="s">
        <v>1129</v>
      </c>
      <c r="AI987" t="s">
        <v>1130</v>
      </c>
      <c r="AJ987">
        <v>0.59524549999999998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0.55269999999999997</v>
      </c>
    </row>
    <row r="988" spans="1:43" x14ac:dyDescent="0.35">
      <c r="A988">
        <v>987</v>
      </c>
      <c r="B988">
        <v>65</v>
      </c>
      <c r="C988" t="s">
        <v>9</v>
      </c>
      <c r="D988" s="5">
        <v>27.28603</v>
      </c>
      <c r="E988" s="5">
        <v>49.566850000000002</v>
      </c>
      <c r="F988">
        <v>0.08</v>
      </c>
      <c r="G988" t="s">
        <v>49</v>
      </c>
      <c r="H988">
        <v>0</v>
      </c>
      <c r="I988">
        <v>128.57583152194701</v>
      </c>
      <c r="J988" s="80">
        <v>2016</v>
      </c>
      <c r="K988" t="s">
        <v>30</v>
      </c>
      <c r="L988">
        <v>130</v>
      </c>
      <c r="M988">
        <v>15.0852345</v>
      </c>
      <c r="N988">
        <v>24</v>
      </c>
      <c r="O988" t="s">
        <v>23</v>
      </c>
      <c r="P988">
        <v>91</v>
      </c>
      <c r="Q988" t="s">
        <v>13</v>
      </c>
      <c r="R988" t="s">
        <v>21</v>
      </c>
      <c r="S988" t="s">
        <v>28</v>
      </c>
      <c r="T988" s="79">
        <v>17</v>
      </c>
      <c r="U988" s="79">
        <v>18</v>
      </c>
      <c r="V988" s="79">
        <v>17.5</v>
      </c>
      <c r="W988" s="79">
        <v>1</v>
      </c>
      <c r="X988">
        <v>1.228</v>
      </c>
      <c r="Y988" t="s">
        <v>816</v>
      </c>
      <c r="Z988" t="s">
        <v>660</v>
      </c>
      <c r="AA988">
        <v>1</v>
      </c>
      <c r="AB988">
        <v>0</v>
      </c>
      <c r="AE988" t="s">
        <v>531</v>
      </c>
      <c r="AF988">
        <v>0</v>
      </c>
      <c r="AG988" t="s">
        <v>671</v>
      </c>
      <c r="AH988" t="s">
        <v>1129</v>
      </c>
      <c r="AI988" t="s">
        <v>1130</v>
      </c>
      <c r="AJ988">
        <v>0.59524549999999998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0.55269999999999997</v>
      </c>
    </row>
    <row r="989" spans="1:43" x14ac:dyDescent="0.35">
      <c r="A989">
        <v>988</v>
      </c>
      <c r="B989">
        <v>65</v>
      </c>
      <c r="C989" t="s">
        <v>9</v>
      </c>
      <c r="D989" s="5">
        <v>27.28603</v>
      </c>
      <c r="E989" s="5">
        <v>49.566850000000002</v>
      </c>
      <c r="F989">
        <v>0.08</v>
      </c>
      <c r="G989" t="s">
        <v>49</v>
      </c>
      <c r="H989">
        <v>0</v>
      </c>
      <c r="I989">
        <v>128.57583152194701</v>
      </c>
      <c r="J989" s="80">
        <v>2016</v>
      </c>
      <c r="K989" t="s">
        <v>30</v>
      </c>
      <c r="L989">
        <v>130</v>
      </c>
      <c r="M989">
        <v>15.0852345</v>
      </c>
      <c r="N989">
        <v>24</v>
      </c>
      <c r="O989" t="s">
        <v>23</v>
      </c>
      <c r="P989">
        <v>91</v>
      </c>
      <c r="Q989" t="s">
        <v>13</v>
      </c>
      <c r="R989" t="s">
        <v>21</v>
      </c>
      <c r="S989" t="s">
        <v>28</v>
      </c>
      <c r="T989" s="79">
        <v>9</v>
      </c>
      <c r="U989" s="79">
        <v>10</v>
      </c>
      <c r="V989" s="79">
        <v>9.5</v>
      </c>
      <c r="W989" s="79">
        <v>1</v>
      </c>
      <c r="X989">
        <v>1.228</v>
      </c>
      <c r="Y989" t="s">
        <v>816</v>
      </c>
      <c r="Z989" t="s">
        <v>660</v>
      </c>
      <c r="AA989">
        <v>1</v>
      </c>
      <c r="AB989">
        <v>50</v>
      </c>
      <c r="AE989" t="s">
        <v>531</v>
      </c>
      <c r="AF989">
        <v>50</v>
      </c>
      <c r="AG989" t="s">
        <v>671</v>
      </c>
      <c r="AH989" t="s">
        <v>1129</v>
      </c>
      <c r="AI989" t="s">
        <v>1130</v>
      </c>
      <c r="AJ989">
        <v>0.59524549999999998</v>
      </c>
      <c r="AK989">
        <v>73.531671667640509</v>
      </c>
      <c r="AL989">
        <v>50</v>
      </c>
      <c r="AM989">
        <v>1218.9478134982012</v>
      </c>
      <c r="AN989">
        <v>828.8590384615386</v>
      </c>
      <c r="AO989">
        <v>1.4968679149757911</v>
      </c>
      <c r="AP989">
        <v>1.0178388992307694</v>
      </c>
      <c r="AQ989">
        <v>0.55269999999999997</v>
      </c>
    </row>
    <row r="990" spans="1:43" x14ac:dyDescent="0.35">
      <c r="A990">
        <v>989</v>
      </c>
      <c r="B990">
        <v>65</v>
      </c>
      <c r="C990" t="s">
        <v>9</v>
      </c>
      <c r="D990" s="5">
        <v>27.28603</v>
      </c>
      <c r="E990" s="5">
        <v>49.566850000000002</v>
      </c>
      <c r="F990">
        <v>0.08</v>
      </c>
      <c r="G990" t="s">
        <v>49</v>
      </c>
      <c r="H990">
        <v>0</v>
      </c>
      <c r="I990">
        <v>128.57583152194701</v>
      </c>
      <c r="J990" s="80">
        <v>2016</v>
      </c>
      <c r="K990" t="s">
        <v>30</v>
      </c>
      <c r="L990">
        <v>130</v>
      </c>
      <c r="M990">
        <v>15.0852345</v>
      </c>
      <c r="N990">
        <v>24</v>
      </c>
      <c r="O990" t="s">
        <v>23</v>
      </c>
      <c r="P990">
        <v>91</v>
      </c>
      <c r="Q990" t="s">
        <v>13</v>
      </c>
      <c r="R990" t="s">
        <v>21</v>
      </c>
      <c r="S990" t="s">
        <v>28</v>
      </c>
      <c r="T990" s="79">
        <v>12</v>
      </c>
      <c r="U990" s="79">
        <v>13</v>
      </c>
      <c r="V990" s="79">
        <v>12.5</v>
      </c>
      <c r="W990" s="79">
        <v>1</v>
      </c>
      <c r="X990">
        <v>1.228</v>
      </c>
      <c r="Y990" t="s">
        <v>816</v>
      </c>
      <c r="Z990" t="s">
        <v>660</v>
      </c>
      <c r="AA990">
        <v>1</v>
      </c>
      <c r="AB990">
        <v>62.970309499999999</v>
      </c>
      <c r="AE990" t="s">
        <v>531</v>
      </c>
      <c r="AF990">
        <v>62.970309499999999</v>
      </c>
      <c r="AG990" t="s">
        <v>671</v>
      </c>
      <c r="AH990" t="s">
        <v>1129</v>
      </c>
      <c r="AI990" t="s">
        <v>1130</v>
      </c>
      <c r="AJ990">
        <v>0.59524549999999998</v>
      </c>
      <c r="AK990">
        <v>92.606242459274071</v>
      </c>
      <c r="AL990">
        <v>62.970309499999999</v>
      </c>
      <c r="AM990">
        <v>1535.1504216065998</v>
      </c>
      <c r="AN990">
        <v>1043.8702036759096</v>
      </c>
      <c r="AO990">
        <v>1.8851647177329045</v>
      </c>
      <c r="AP990">
        <v>1.281872610114017</v>
      </c>
      <c r="AQ990">
        <v>0.55269999999999997</v>
      </c>
    </row>
    <row r="991" spans="1:43" x14ac:dyDescent="0.35">
      <c r="A991">
        <v>990</v>
      </c>
      <c r="B991">
        <v>65</v>
      </c>
      <c r="C991" t="s">
        <v>9</v>
      </c>
      <c r="D991" s="5">
        <v>27.28603</v>
      </c>
      <c r="E991" s="5">
        <v>49.566850000000002</v>
      </c>
      <c r="F991">
        <v>0.08</v>
      </c>
      <c r="G991" t="s">
        <v>49</v>
      </c>
      <c r="H991">
        <v>0</v>
      </c>
      <c r="I991">
        <v>128.57583152194701</v>
      </c>
      <c r="J991" s="80">
        <v>2016</v>
      </c>
      <c r="K991" t="s">
        <v>30</v>
      </c>
      <c r="L991">
        <v>130</v>
      </c>
      <c r="M991">
        <v>15.0852345</v>
      </c>
      <c r="N991">
        <v>24</v>
      </c>
      <c r="O991" t="s">
        <v>23</v>
      </c>
      <c r="P991">
        <v>91</v>
      </c>
      <c r="Q991" t="s">
        <v>13</v>
      </c>
      <c r="R991" t="s">
        <v>21</v>
      </c>
      <c r="S991" t="s">
        <v>28</v>
      </c>
      <c r="T991" s="79">
        <v>5</v>
      </c>
      <c r="U991" s="79">
        <v>6</v>
      </c>
      <c r="V991" s="79">
        <v>5.5</v>
      </c>
      <c r="W991" s="79">
        <v>1</v>
      </c>
      <c r="X991">
        <v>1.228</v>
      </c>
      <c r="Y991" t="s">
        <v>816</v>
      </c>
      <c r="Z991" t="s">
        <v>660</v>
      </c>
      <c r="AA991">
        <v>1</v>
      </c>
      <c r="AB991">
        <v>83.598060520000004</v>
      </c>
      <c r="AE991" t="s">
        <v>531</v>
      </c>
      <c r="AF991">
        <v>83.598060520000004</v>
      </c>
      <c r="AG991" t="s">
        <v>671</v>
      </c>
      <c r="AH991" t="s">
        <v>1129</v>
      </c>
      <c r="AI991" t="s">
        <v>1130</v>
      </c>
      <c r="AJ991">
        <v>0.59524549999999998</v>
      </c>
      <c r="AK991">
        <v>122.94210276416361</v>
      </c>
      <c r="AL991">
        <v>83.598060520000004</v>
      </c>
      <c r="AM991">
        <v>2038.033461670886</v>
      </c>
      <c r="AN991">
        <v>1385.820161197134</v>
      </c>
      <c r="AO991">
        <v>2.502705090931848</v>
      </c>
      <c r="AP991">
        <v>1.7017871579500805</v>
      </c>
      <c r="AQ991">
        <v>0.55269999999999997</v>
      </c>
    </row>
    <row r="992" spans="1:43" x14ac:dyDescent="0.35">
      <c r="A992">
        <v>991</v>
      </c>
      <c r="B992">
        <v>65</v>
      </c>
      <c r="C992" t="s">
        <v>9</v>
      </c>
      <c r="D992" s="5">
        <v>27.28603</v>
      </c>
      <c r="E992" s="5">
        <v>49.566850000000002</v>
      </c>
      <c r="F992">
        <v>0.08</v>
      </c>
      <c r="G992" t="s">
        <v>49</v>
      </c>
      <c r="H992">
        <v>0</v>
      </c>
      <c r="I992">
        <v>128.57583152194701</v>
      </c>
      <c r="J992" s="80">
        <v>2016</v>
      </c>
      <c r="K992" t="s">
        <v>30</v>
      </c>
      <c r="L992">
        <v>130</v>
      </c>
      <c r="M992">
        <v>15.0852345</v>
      </c>
      <c r="N992">
        <v>24</v>
      </c>
      <c r="O992" t="s">
        <v>23</v>
      </c>
      <c r="P992">
        <v>91</v>
      </c>
      <c r="Q992" t="s">
        <v>13</v>
      </c>
      <c r="R992" t="s">
        <v>21</v>
      </c>
      <c r="S992" t="s">
        <v>28</v>
      </c>
      <c r="T992" s="79">
        <v>1</v>
      </c>
      <c r="U992" s="79">
        <v>2</v>
      </c>
      <c r="V992" s="79">
        <v>1.5</v>
      </c>
      <c r="W992" s="79">
        <v>1</v>
      </c>
      <c r="X992">
        <v>1.228</v>
      </c>
      <c r="Y992" t="s">
        <v>816</v>
      </c>
      <c r="Z992" t="s">
        <v>660</v>
      </c>
      <c r="AA992">
        <v>1</v>
      </c>
      <c r="AB992">
        <v>93.464495170000006</v>
      </c>
      <c r="AE992" t="s">
        <v>531</v>
      </c>
      <c r="AF992">
        <v>93.464495170000006</v>
      </c>
      <c r="AG992" t="s">
        <v>671</v>
      </c>
      <c r="AH992" t="s">
        <v>1129</v>
      </c>
      <c r="AI992" t="s">
        <v>1130</v>
      </c>
      <c r="AJ992">
        <v>0.59524549999999998</v>
      </c>
      <c r="AK992">
        <v>137.45201142844425</v>
      </c>
      <c r="AL992">
        <v>93.464495170000006</v>
      </c>
      <c r="AM992">
        <v>2278.5668405436941</v>
      </c>
      <c r="AN992">
        <v>1549.3778319379865</v>
      </c>
      <c r="AO992">
        <v>2.7980800801876562</v>
      </c>
      <c r="AP992">
        <v>1.9026359776198474</v>
      </c>
      <c r="AQ992">
        <v>0.55269999999999997</v>
      </c>
    </row>
    <row r="993" spans="1:43" x14ac:dyDescent="0.35">
      <c r="A993">
        <v>992</v>
      </c>
      <c r="B993">
        <v>65</v>
      </c>
      <c r="C993" t="s">
        <v>9</v>
      </c>
      <c r="D993" s="5">
        <v>27.28603</v>
      </c>
      <c r="E993" s="5">
        <v>49.566850000000002</v>
      </c>
      <c r="F993">
        <v>0.08</v>
      </c>
      <c r="G993" t="s">
        <v>49</v>
      </c>
      <c r="H993">
        <v>0</v>
      </c>
      <c r="I993">
        <v>128.57583152194701</v>
      </c>
      <c r="J993" s="80">
        <v>2016</v>
      </c>
      <c r="K993" t="s">
        <v>30</v>
      </c>
      <c r="L993">
        <v>130</v>
      </c>
      <c r="M993">
        <v>15.0852345</v>
      </c>
      <c r="N993">
        <v>24</v>
      </c>
      <c r="O993" t="s">
        <v>23</v>
      </c>
      <c r="P993">
        <v>91</v>
      </c>
      <c r="Q993" t="s">
        <v>13</v>
      </c>
      <c r="R993" t="s">
        <v>21</v>
      </c>
      <c r="S993" t="s">
        <v>28</v>
      </c>
      <c r="T993" s="79">
        <v>8</v>
      </c>
      <c r="U993" s="79">
        <v>9</v>
      </c>
      <c r="V993" s="79">
        <v>8.5</v>
      </c>
      <c r="W993" s="79">
        <v>1</v>
      </c>
      <c r="X993">
        <v>1.228</v>
      </c>
      <c r="Y993" t="s">
        <v>816</v>
      </c>
      <c r="Z993" t="s">
        <v>660</v>
      </c>
      <c r="AA993">
        <v>1</v>
      </c>
      <c r="AB993">
        <v>116.93854880000001</v>
      </c>
      <c r="AE993" t="s">
        <v>531</v>
      </c>
      <c r="AF993">
        <v>116.93854880000001</v>
      </c>
      <c r="AG993" t="s">
        <v>671</v>
      </c>
      <c r="AH993" t="s">
        <v>1129</v>
      </c>
      <c r="AI993" t="s">
        <v>1130</v>
      </c>
      <c r="AJ993">
        <v>0.59524549999999998</v>
      </c>
      <c r="AK993">
        <v>171.97373951303913</v>
      </c>
      <c r="AL993">
        <v>116.93854880000001</v>
      </c>
      <c r="AM993">
        <v>2850.8397674682542</v>
      </c>
      <c r="AN993">
        <v>1938.511462349114</v>
      </c>
      <c r="AO993">
        <v>3.5008312344510162</v>
      </c>
      <c r="AP993">
        <v>2.3804920757647121</v>
      </c>
      <c r="AQ993">
        <v>0.55269999999999997</v>
      </c>
    </row>
    <row r="994" spans="1:43" x14ac:dyDescent="0.35">
      <c r="A994">
        <v>993</v>
      </c>
      <c r="B994">
        <v>65</v>
      </c>
      <c r="C994" t="s">
        <v>9</v>
      </c>
      <c r="D994" s="5">
        <v>27.28603</v>
      </c>
      <c r="E994" s="5">
        <v>49.566850000000002</v>
      </c>
      <c r="F994">
        <v>0.08</v>
      </c>
      <c r="G994" t="s">
        <v>49</v>
      </c>
      <c r="H994">
        <v>0</v>
      </c>
      <c r="I994">
        <v>128.57583152194701</v>
      </c>
      <c r="J994" s="80">
        <v>2016</v>
      </c>
      <c r="K994" t="s">
        <v>30</v>
      </c>
      <c r="L994">
        <v>130</v>
      </c>
      <c r="M994">
        <v>15.0852345</v>
      </c>
      <c r="N994">
        <v>24</v>
      </c>
      <c r="O994" t="s">
        <v>23</v>
      </c>
      <c r="P994">
        <v>91</v>
      </c>
      <c r="Q994" t="s">
        <v>13</v>
      </c>
      <c r="R994" t="s">
        <v>21</v>
      </c>
      <c r="S994" t="s">
        <v>28</v>
      </c>
      <c r="T994" s="79">
        <v>6</v>
      </c>
      <c r="U994" s="79">
        <v>7</v>
      </c>
      <c r="V994" s="79">
        <v>6.5</v>
      </c>
      <c r="W994" s="79">
        <v>1</v>
      </c>
      <c r="X994">
        <v>1.228</v>
      </c>
      <c r="Y994" t="s">
        <v>816</v>
      </c>
      <c r="Z994" t="s">
        <v>660</v>
      </c>
      <c r="AA994">
        <v>1</v>
      </c>
      <c r="AB994">
        <v>119.33886270000001</v>
      </c>
      <c r="AE994" t="s">
        <v>531</v>
      </c>
      <c r="AF994">
        <v>119.33886270000001</v>
      </c>
      <c r="AG994" t="s">
        <v>671</v>
      </c>
      <c r="AH994" t="s">
        <v>1129</v>
      </c>
      <c r="AI994" t="s">
        <v>1130</v>
      </c>
      <c r="AJ994">
        <v>0.59524549999999998</v>
      </c>
      <c r="AK994">
        <v>175.50372138492062</v>
      </c>
      <c r="AL994">
        <v>119.33886270000001</v>
      </c>
      <c r="AM994">
        <v>2909.3569150705412</v>
      </c>
      <c r="AN994">
        <v>1978.3018997723111</v>
      </c>
      <c r="AO994">
        <v>3.5726902917066243</v>
      </c>
      <c r="AP994">
        <v>2.4293547329203982</v>
      </c>
      <c r="AQ994">
        <v>0.55269999999999997</v>
      </c>
    </row>
    <row r="995" spans="1:43" x14ac:dyDescent="0.35">
      <c r="A995">
        <v>994</v>
      </c>
      <c r="B995">
        <v>65</v>
      </c>
      <c r="C995" t="s">
        <v>9</v>
      </c>
      <c r="D995" s="5">
        <v>27.28603</v>
      </c>
      <c r="E995" s="5">
        <v>49.566850000000002</v>
      </c>
      <c r="F995">
        <v>0.08</v>
      </c>
      <c r="G995" t="s">
        <v>49</v>
      </c>
      <c r="H995">
        <v>0</v>
      </c>
      <c r="I995">
        <v>128.57583152194701</v>
      </c>
      <c r="J995" s="80">
        <v>2016</v>
      </c>
      <c r="K995" t="s">
        <v>30</v>
      </c>
      <c r="L995">
        <v>130</v>
      </c>
      <c r="M995">
        <v>15.0852345</v>
      </c>
      <c r="N995">
        <v>24</v>
      </c>
      <c r="O995" t="s">
        <v>23</v>
      </c>
      <c r="P995">
        <v>91</v>
      </c>
      <c r="Q995" t="s">
        <v>13</v>
      </c>
      <c r="R995" t="s">
        <v>21</v>
      </c>
      <c r="S995" t="s">
        <v>28</v>
      </c>
      <c r="T995" s="79">
        <v>4</v>
      </c>
      <c r="U995" s="79">
        <v>5</v>
      </c>
      <c r="V995" s="79">
        <v>4.5</v>
      </c>
      <c r="W995" s="79">
        <v>1</v>
      </c>
      <c r="X995">
        <v>1.228</v>
      </c>
      <c r="Y995" t="s">
        <v>816</v>
      </c>
      <c r="Z995" t="s">
        <v>660</v>
      </c>
      <c r="AA995">
        <v>1</v>
      </c>
      <c r="AB995">
        <v>188.18216029999999</v>
      </c>
      <c r="AE995" t="s">
        <v>531</v>
      </c>
      <c r="AF995">
        <v>188.18216029999999</v>
      </c>
      <c r="AG995" t="s">
        <v>671</v>
      </c>
      <c r="AH995" t="s">
        <v>1129</v>
      </c>
      <c r="AI995" t="s">
        <v>1130</v>
      </c>
      <c r="AJ995">
        <v>0.59524549999999998</v>
      </c>
      <c r="AK995">
        <v>276.74697649773788</v>
      </c>
      <c r="AL995">
        <v>188.18216029999999</v>
      </c>
      <c r="AM995">
        <v>4587.6846567410603</v>
      </c>
      <c r="AN995">
        <v>3119.5296888374619</v>
      </c>
      <c r="AO995">
        <v>5.6336767584780221</v>
      </c>
      <c r="AP995">
        <v>3.8307824578924028</v>
      </c>
      <c r="AQ995">
        <v>0.55269999999999997</v>
      </c>
    </row>
    <row r="996" spans="1:43" x14ac:dyDescent="0.35">
      <c r="A996">
        <v>995</v>
      </c>
      <c r="B996">
        <v>65</v>
      </c>
      <c r="C996" t="s">
        <v>9</v>
      </c>
      <c r="D996" s="5">
        <v>27.28603</v>
      </c>
      <c r="E996" s="5">
        <v>49.566850000000002</v>
      </c>
      <c r="F996">
        <v>0.08</v>
      </c>
      <c r="G996" t="s">
        <v>49</v>
      </c>
      <c r="H996">
        <v>2.5</v>
      </c>
      <c r="I996">
        <v>128.57583152194701</v>
      </c>
      <c r="J996" s="80">
        <v>2016</v>
      </c>
      <c r="K996" t="s">
        <v>30</v>
      </c>
      <c r="L996">
        <v>130</v>
      </c>
      <c r="M996">
        <v>15.0852345</v>
      </c>
      <c r="N996">
        <v>24</v>
      </c>
      <c r="O996" t="s">
        <v>23</v>
      </c>
      <c r="P996">
        <v>91</v>
      </c>
      <c r="Q996" t="s">
        <v>13</v>
      </c>
      <c r="R996" t="s">
        <v>21</v>
      </c>
      <c r="S996" t="s">
        <v>28</v>
      </c>
      <c r="T996" s="79">
        <v>0</v>
      </c>
      <c r="U996" s="79">
        <v>1</v>
      </c>
      <c r="V996" s="79">
        <v>0.5</v>
      </c>
      <c r="W996" s="79">
        <v>1</v>
      </c>
      <c r="X996">
        <v>1.228</v>
      </c>
      <c r="Y996" t="s">
        <v>816</v>
      </c>
      <c r="Z996" t="s">
        <v>660</v>
      </c>
      <c r="AA996">
        <v>1</v>
      </c>
      <c r="AB996">
        <v>119.047619</v>
      </c>
      <c r="AE996" t="s">
        <v>531</v>
      </c>
      <c r="AF996">
        <v>119.047619</v>
      </c>
      <c r="AG996" t="s">
        <v>671</v>
      </c>
      <c r="AH996" t="s">
        <v>1129</v>
      </c>
      <c r="AI996" t="s">
        <v>1130</v>
      </c>
      <c r="AJ996">
        <v>0.59524549999999998</v>
      </c>
      <c r="AK996">
        <v>175.07540866244722</v>
      </c>
      <c r="AL996">
        <v>119.047619</v>
      </c>
      <c r="AM996">
        <v>2902.2566976443377</v>
      </c>
      <c r="AN996">
        <v>1973.4739003095115</v>
      </c>
      <c r="AO996">
        <v>3.5639712247072466</v>
      </c>
      <c r="AP996">
        <v>2.4234259495800798</v>
      </c>
      <c r="AQ996">
        <v>0.55269999999999997</v>
      </c>
    </row>
    <row r="997" spans="1:43" x14ac:dyDescent="0.35">
      <c r="A997">
        <v>996</v>
      </c>
      <c r="B997">
        <v>66</v>
      </c>
      <c r="C997" t="s">
        <v>9</v>
      </c>
      <c r="D997">
        <v>19.085346000000001</v>
      </c>
      <c r="E997">
        <v>108.619975</v>
      </c>
      <c r="F997">
        <v>0</v>
      </c>
      <c r="G997" t="s">
        <v>49</v>
      </c>
      <c r="H997">
        <v>0</v>
      </c>
      <c r="I997">
        <v>177.71758835528999</v>
      </c>
      <c r="J997" s="80">
        <v>2017</v>
      </c>
      <c r="K997" t="s">
        <v>11</v>
      </c>
      <c r="M997">
        <v>1</v>
      </c>
      <c r="N997">
        <v>5</v>
      </c>
      <c r="O997" t="s">
        <v>23</v>
      </c>
      <c r="P997">
        <v>95.5</v>
      </c>
      <c r="Q997" t="s">
        <v>13</v>
      </c>
      <c r="R997" t="s">
        <v>14</v>
      </c>
      <c r="S997" t="s">
        <v>14</v>
      </c>
      <c r="T997" s="79">
        <v>0</v>
      </c>
      <c r="U997" s="79">
        <v>5</v>
      </c>
      <c r="V997" s="79">
        <v>2.5</v>
      </c>
      <c r="W997" s="79">
        <v>5</v>
      </c>
      <c r="X997">
        <v>1.49</v>
      </c>
      <c r="Y997" t="s">
        <v>779</v>
      </c>
      <c r="Z997" t="s">
        <v>648</v>
      </c>
      <c r="AA997">
        <v>27</v>
      </c>
      <c r="AB997">
        <v>1340</v>
      </c>
      <c r="AC997">
        <v>604</v>
      </c>
      <c r="AE997" t="s">
        <v>532</v>
      </c>
      <c r="AF997">
        <v>1340</v>
      </c>
      <c r="AG997">
        <v>0.47010000000000002</v>
      </c>
      <c r="AH997">
        <v>629.93399999999997</v>
      </c>
      <c r="AI997">
        <v>710.06600000000003</v>
      </c>
      <c r="AJ997">
        <v>0.47010000000000002</v>
      </c>
      <c r="AK997">
        <v>629.93399999999997</v>
      </c>
      <c r="AL997">
        <v>710.06600000000003</v>
      </c>
      <c r="AM997">
        <v>659.61675392670156</v>
      </c>
      <c r="AN997">
        <v>743.52460732984298</v>
      </c>
      <c r="AO997">
        <v>0.9828289633507854</v>
      </c>
      <c r="AP997">
        <v>1.107851664921466</v>
      </c>
      <c r="AQ997">
        <v>0.55269999999999997</v>
      </c>
    </row>
    <row r="998" spans="1:43" x14ac:dyDescent="0.35">
      <c r="A998">
        <v>997</v>
      </c>
      <c r="B998">
        <v>66</v>
      </c>
      <c r="C998" t="s">
        <v>9</v>
      </c>
      <c r="D998">
        <v>20.014292999999999</v>
      </c>
      <c r="E998">
        <v>110.607978</v>
      </c>
      <c r="F998">
        <v>0</v>
      </c>
      <c r="G998" t="s">
        <v>49</v>
      </c>
      <c r="H998">
        <v>0</v>
      </c>
      <c r="I998">
        <v>422.58051543806698</v>
      </c>
      <c r="J998" s="80">
        <v>2017</v>
      </c>
      <c r="K998" t="s">
        <v>11</v>
      </c>
      <c r="M998">
        <v>1</v>
      </c>
      <c r="N998">
        <v>5</v>
      </c>
      <c r="O998" t="s">
        <v>23</v>
      </c>
      <c r="P998">
        <v>95.5</v>
      </c>
      <c r="Q998" t="s">
        <v>13</v>
      </c>
      <c r="R998" t="s">
        <v>14</v>
      </c>
      <c r="S998" t="s">
        <v>14</v>
      </c>
      <c r="T998" s="79">
        <v>0</v>
      </c>
      <c r="U998" s="79">
        <v>5</v>
      </c>
      <c r="V998" s="79">
        <v>2.5</v>
      </c>
      <c r="W998" s="79">
        <v>5</v>
      </c>
      <c r="X998">
        <v>1.49</v>
      </c>
      <c r="Y998" t="s">
        <v>779</v>
      </c>
      <c r="Z998" t="s">
        <v>648</v>
      </c>
      <c r="AA998">
        <v>27</v>
      </c>
      <c r="AB998">
        <v>1442</v>
      </c>
      <c r="AC998">
        <v>364</v>
      </c>
      <c r="AE998" t="s">
        <v>532</v>
      </c>
      <c r="AF998">
        <v>1442</v>
      </c>
      <c r="AG998">
        <v>0.55900000000000005</v>
      </c>
      <c r="AH998">
        <v>806.07800000000009</v>
      </c>
      <c r="AI998">
        <v>635.92199999999991</v>
      </c>
      <c r="AJ998">
        <v>0.55900000000000005</v>
      </c>
      <c r="AK998">
        <v>806.07800000000009</v>
      </c>
      <c r="AL998">
        <v>635.92199999999991</v>
      </c>
      <c r="AM998">
        <v>844.06073298429328</v>
      </c>
      <c r="AN998">
        <v>665.88691099476432</v>
      </c>
      <c r="AO998">
        <v>1.257650492146597</v>
      </c>
      <c r="AP998">
        <v>0.99217149738219879</v>
      </c>
      <c r="AQ998">
        <v>0.55269999999999997</v>
      </c>
    </row>
    <row r="999" spans="1:43" x14ac:dyDescent="0.35">
      <c r="A999">
        <v>998</v>
      </c>
      <c r="B999">
        <v>66</v>
      </c>
      <c r="C999" t="s">
        <v>9</v>
      </c>
      <c r="D999">
        <v>21.368646999999999</v>
      </c>
      <c r="E999">
        <v>109.774162</v>
      </c>
      <c r="F999">
        <v>0</v>
      </c>
      <c r="G999" t="s">
        <v>49</v>
      </c>
      <c r="H999">
        <v>0</v>
      </c>
      <c r="I999">
        <v>507.46131195411101</v>
      </c>
      <c r="J999" s="80">
        <v>2017</v>
      </c>
      <c r="K999" t="s">
        <v>11</v>
      </c>
      <c r="M999">
        <v>1</v>
      </c>
      <c r="N999">
        <v>5</v>
      </c>
      <c r="O999" t="s">
        <v>23</v>
      </c>
      <c r="P999">
        <v>95.5</v>
      </c>
      <c r="Q999" t="s">
        <v>13</v>
      </c>
      <c r="R999" t="s">
        <v>14</v>
      </c>
      <c r="S999" t="s">
        <v>14</v>
      </c>
      <c r="T999" s="79">
        <v>0</v>
      </c>
      <c r="U999" s="79">
        <v>5</v>
      </c>
      <c r="V999" s="79">
        <v>2.5</v>
      </c>
      <c r="W999" s="79">
        <v>5</v>
      </c>
      <c r="X999">
        <v>1.49</v>
      </c>
      <c r="Y999" t="s">
        <v>779</v>
      </c>
      <c r="Z999" t="s">
        <v>648</v>
      </c>
      <c r="AA999">
        <v>27</v>
      </c>
      <c r="AB999">
        <v>1018</v>
      </c>
      <c r="AC999">
        <v>286</v>
      </c>
      <c r="AE999" t="s">
        <v>532</v>
      </c>
      <c r="AF999">
        <v>1018</v>
      </c>
      <c r="AG999">
        <v>0.73199999999999998</v>
      </c>
      <c r="AH999">
        <v>745.17599999999993</v>
      </c>
      <c r="AI999">
        <v>272.82400000000007</v>
      </c>
      <c r="AJ999">
        <v>0.73199999999999998</v>
      </c>
      <c r="AK999">
        <v>745.17599999999993</v>
      </c>
      <c r="AL999">
        <v>272.82400000000007</v>
      </c>
      <c r="AM999">
        <v>780.28900523560208</v>
      </c>
      <c r="AN999">
        <v>285.67958115183256</v>
      </c>
      <c r="AO999">
        <v>1.162630617801047</v>
      </c>
      <c r="AP999">
        <v>0.42566257591623052</v>
      </c>
      <c r="AQ999">
        <v>0.55269999999999997</v>
      </c>
    </row>
    <row r="1000" spans="1:43" x14ac:dyDescent="0.35">
      <c r="A1000">
        <v>999</v>
      </c>
      <c r="B1000">
        <v>66</v>
      </c>
      <c r="C1000" t="s">
        <v>9</v>
      </c>
      <c r="D1000">
        <v>21.680021</v>
      </c>
      <c r="E1000">
        <v>108.35982199999999</v>
      </c>
      <c r="F1000">
        <v>0</v>
      </c>
      <c r="G1000" t="s">
        <v>49</v>
      </c>
      <c r="H1000">
        <v>0</v>
      </c>
      <c r="I1000">
        <v>215.16064441085101</v>
      </c>
      <c r="J1000" s="80">
        <v>2017</v>
      </c>
      <c r="K1000" t="s">
        <v>11</v>
      </c>
      <c r="M1000">
        <v>1</v>
      </c>
      <c r="N1000">
        <v>5</v>
      </c>
      <c r="O1000" t="s">
        <v>23</v>
      </c>
      <c r="P1000">
        <v>95.5</v>
      </c>
      <c r="Q1000" t="s">
        <v>13</v>
      </c>
      <c r="R1000" t="s">
        <v>14</v>
      </c>
      <c r="S1000" t="s">
        <v>14</v>
      </c>
      <c r="T1000" s="79">
        <v>0</v>
      </c>
      <c r="U1000" s="79">
        <v>5</v>
      </c>
      <c r="V1000" s="79">
        <v>2.5</v>
      </c>
      <c r="W1000" s="79">
        <v>5</v>
      </c>
      <c r="X1000">
        <v>0.828872002</v>
      </c>
      <c r="Y1000" t="s">
        <v>794</v>
      </c>
      <c r="Z1000" t="s">
        <v>621</v>
      </c>
      <c r="AA1000">
        <v>27</v>
      </c>
      <c r="AB1000">
        <v>402</v>
      </c>
      <c r="AC1000">
        <v>90</v>
      </c>
      <c r="AE1000" t="s">
        <v>532</v>
      </c>
      <c r="AF1000">
        <v>402</v>
      </c>
      <c r="AG1000">
        <v>0.71899999999999997</v>
      </c>
      <c r="AH1000">
        <v>289.03800000000001</v>
      </c>
      <c r="AI1000">
        <v>112.96199999999999</v>
      </c>
      <c r="AJ1000">
        <v>0.71899999999999997</v>
      </c>
      <c r="AK1000">
        <v>289.03800000000001</v>
      </c>
      <c r="AL1000">
        <v>112.96199999999999</v>
      </c>
      <c r="AM1000">
        <v>302.65759162303664</v>
      </c>
      <c r="AN1000">
        <v>118.28481675392668</v>
      </c>
      <c r="AO1000">
        <v>0.25086440388908482</v>
      </c>
      <c r="AP1000">
        <v>9.804297286903034E-2</v>
      </c>
      <c r="AQ1000">
        <v>0.55269999999999997</v>
      </c>
    </row>
    <row r="1001" spans="1:43" x14ac:dyDescent="0.35">
      <c r="A1001">
        <v>1000</v>
      </c>
      <c r="B1001">
        <v>66</v>
      </c>
      <c r="C1001" t="s">
        <v>9</v>
      </c>
      <c r="D1001">
        <v>22.526578000000001</v>
      </c>
      <c r="E1001">
        <v>114.011253</v>
      </c>
      <c r="F1001">
        <v>0</v>
      </c>
      <c r="G1001" t="s">
        <v>49</v>
      </c>
      <c r="H1001">
        <v>0</v>
      </c>
      <c r="I1001">
        <v>2784.4484906735702</v>
      </c>
      <c r="J1001" s="80">
        <v>2017</v>
      </c>
      <c r="K1001" t="s">
        <v>11</v>
      </c>
      <c r="M1001">
        <v>1</v>
      </c>
      <c r="N1001">
        <v>5</v>
      </c>
      <c r="O1001" t="s">
        <v>23</v>
      </c>
      <c r="P1001">
        <v>95.5</v>
      </c>
      <c r="Q1001" t="s">
        <v>13</v>
      </c>
      <c r="R1001" t="s">
        <v>14</v>
      </c>
      <c r="S1001" t="s">
        <v>14</v>
      </c>
      <c r="T1001" s="79">
        <v>0</v>
      </c>
      <c r="U1001" s="79">
        <v>5</v>
      </c>
      <c r="V1001" s="79">
        <v>2.5</v>
      </c>
      <c r="W1001" s="79">
        <v>5</v>
      </c>
      <c r="X1001">
        <v>0.3507784155</v>
      </c>
      <c r="Y1001" t="s">
        <v>780</v>
      </c>
      <c r="Z1001" t="s">
        <v>649</v>
      </c>
      <c r="AA1001">
        <v>27</v>
      </c>
      <c r="AB1001">
        <v>5131</v>
      </c>
      <c r="AC1001">
        <v>907</v>
      </c>
      <c r="AE1001" t="s">
        <v>532</v>
      </c>
      <c r="AF1001">
        <v>5131</v>
      </c>
      <c r="AG1001">
        <v>0.80130000000000001</v>
      </c>
      <c r="AH1001">
        <v>4111.4703</v>
      </c>
      <c r="AI1001">
        <v>1019.5297</v>
      </c>
      <c r="AJ1001">
        <v>0.80130000000000001</v>
      </c>
      <c r="AK1001">
        <v>4111.4703</v>
      </c>
      <c r="AL1001">
        <v>1019.5297</v>
      </c>
      <c r="AM1001">
        <v>4305.2045026178002</v>
      </c>
      <c r="AN1001">
        <v>1067.5703664921466</v>
      </c>
      <c r="AO1001">
        <v>1.5101728138317376</v>
      </c>
      <c r="AP1001">
        <v>0.37448064159286948</v>
      </c>
      <c r="AQ1001">
        <v>0.55269999999999997</v>
      </c>
    </row>
    <row r="1002" spans="1:43" x14ac:dyDescent="0.35">
      <c r="A1002">
        <v>1001</v>
      </c>
      <c r="B1002">
        <v>66</v>
      </c>
      <c r="C1002" t="s">
        <v>9</v>
      </c>
      <c r="D1002">
        <v>23.891075000000001</v>
      </c>
      <c r="E1002">
        <v>117.496793</v>
      </c>
      <c r="F1002">
        <v>0</v>
      </c>
      <c r="G1002" t="s">
        <v>49</v>
      </c>
      <c r="H1002">
        <v>0</v>
      </c>
      <c r="I1002">
        <v>807.60597344511802</v>
      </c>
      <c r="J1002" s="80">
        <v>2017</v>
      </c>
      <c r="K1002" t="s">
        <v>11</v>
      </c>
      <c r="M1002">
        <v>1</v>
      </c>
      <c r="N1002">
        <v>5</v>
      </c>
      <c r="O1002" t="s">
        <v>23</v>
      </c>
      <c r="P1002">
        <v>95.5</v>
      </c>
      <c r="Q1002" t="s">
        <v>13</v>
      </c>
      <c r="R1002" t="s">
        <v>14</v>
      </c>
      <c r="S1002" t="s">
        <v>14</v>
      </c>
      <c r="T1002" s="79">
        <v>0</v>
      </c>
      <c r="U1002" s="79">
        <v>5</v>
      </c>
      <c r="V1002" s="79">
        <v>2.5</v>
      </c>
      <c r="W1002" s="79">
        <v>5</v>
      </c>
      <c r="X1002">
        <v>0.3507784155</v>
      </c>
      <c r="Y1002" t="s">
        <v>780</v>
      </c>
      <c r="Z1002" t="s">
        <v>649</v>
      </c>
      <c r="AA1002">
        <v>27</v>
      </c>
      <c r="AB1002">
        <v>913</v>
      </c>
      <c r="AC1002">
        <v>158</v>
      </c>
      <c r="AE1002" t="s">
        <v>532</v>
      </c>
      <c r="AF1002">
        <v>913</v>
      </c>
      <c r="AG1002">
        <v>0.79</v>
      </c>
      <c r="AH1002">
        <v>721.27</v>
      </c>
      <c r="AI1002">
        <v>191.73000000000002</v>
      </c>
      <c r="AJ1002">
        <v>0.79</v>
      </c>
      <c r="AK1002">
        <v>721.27</v>
      </c>
      <c r="AL1002">
        <v>191.73000000000002</v>
      </c>
      <c r="AM1002">
        <v>755.25654450261777</v>
      </c>
      <c r="AN1002">
        <v>200.76439790575918</v>
      </c>
      <c r="AO1002">
        <v>0.26492769397663352</v>
      </c>
      <c r="AP1002">
        <v>7.0423817386193716E-2</v>
      </c>
      <c r="AQ1002">
        <v>0.55269999999999997</v>
      </c>
    </row>
    <row r="1003" spans="1:43" x14ac:dyDescent="0.35">
      <c r="A1003">
        <v>1002</v>
      </c>
      <c r="B1003">
        <v>67</v>
      </c>
      <c r="C1003" t="s">
        <v>9</v>
      </c>
      <c r="D1003" s="13">
        <v>-5.94</v>
      </c>
      <c r="E1003" s="6">
        <v>106.29</v>
      </c>
      <c r="F1003">
        <v>1.86</v>
      </c>
      <c r="G1003" t="s">
        <v>614</v>
      </c>
      <c r="H1003">
        <v>5</v>
      </c>
      <c r="I1003">
        <v>2184.7581209492901</v>
      </c>
      <c r="J1003" s="80">
        <v>2016</v>
      </c>
      <c r="K1003" t="s">
        <v>40</v>
      </c>
      <c r="M1003">
        <v>1</v>
      </c>
      <c r="O1003" t="s">
        <v>12</v>
      </c>
      <c r="P1003">
        <v>89</v>
      </c>
      <c r="Q1003" t="s">
        <v>13</v>
      </c>
      <c r="R1003" t="s">
        <v>14</v>
      </c>
      <c r="S1003" t="s">
        <v>14</v>
      </c>
      <c r="T1003" s="79">
        <v>0</v>
      </c>
      <c r="U1003" s="79">
        <v>10</v>
      </c>
      <c r="V1003" s="79">
        <v>5</v>
      </c>
      <c r="W1003" s="79">
        <v>10</v>
      </c>
      <c r="X1003">
        <v>0.69148334600000005</v>
      </c>
      <c r="Y1003" t="s">
        <v>719</v>
      </c>
      <c r="Z1003" t="s">
        <v>623</v>
      </c>
      <c r="AA1003">
        <v>1</v>
      </c>
      <c r="AB1003">
        <v>262</v>
      </c>
      <c r="AE1003" t="s">
        <v>531</v>
      </c>
      <c r="AF1003">
        <v>262</v>
      </c>
      <c r="AG1003">
        <v>0.187</v>
      </c>
      <c r="AH1003">
        <v>48.994</v>
      </c>
      <c r="AI1003">
        <v>213.006</v>
      </c>
      <c r="AJ1003">
        <v>0.187</v>
      </c>
      <c r="AK1003">
        <v>48.994</v>
      </c>
      <c r="AL1003">
        <v>213.006</v>
      </c>
      <c r="AM1003">
        <v>55.049438202247188</v>
      </c>
      <c r="AN1003">
        <v>239.33258426966293</v>
      </c>
      <c r="AO1003">
        <v>3.8065769723510112E-2</v>
      </c>
      <c r="AP1003">
        <v>0.1654944961776135</v>
      </c>
      <c r="AQ1003">
        <v>0.13275189523153463</v>
      </c>
    </row>
    <row r="1004" spans="1:43" x14ac:dyDescent="0.35">
      <c r="A1004">
        <v>1003</v>
      </c>
      <c r="B1004">
        <v>67</v>
      </c>
      <c r="C1004" t="s">
        <v>9</v>
      </c>
      <c r="D1004" s="13">
        <v>-5.94</v>
      </c>
      <c r="E1004" s="6">
        <v>106.25</v>
      </c>
      <c r="F1004">
        <v>1.45</v>
      </c>
      <c r="G1004" t="s">
        <v>614</v>
      </c>
      <c r="H1004">
        <v>5</v>
      </c>
      <c r="I1004">
        <v>2156.2042049138299</v>
      </c>
      <c r="J1004" s="80">
        <v>2016</v>
      </c>
      <c r="K1004" t="s">
        <v>40</v>
      </c>
      <c r="M1004">
        <v>1</v>
      </c>
      <c r="O1004" t="s">
        <v>12</v>
      </c>
      <c r="P1004">
        <v>89</v>
      </c>
      <c r="Q1004" t="s">
        <v>13</v>
      </c>
      <c r="R1004" t="s">
        <v>14</v>
      </c>
      <c r="S1004" t="s">
        <v>14</v>
      </c>
      <c r="T1004" s="79">
        <v>0</v>
      </c>
      <c r="U1004" s="79">
        <v>10</v>
      </c>
      <c r="V1004" s="79">
        <v>5</v>
      </c>
      <c r="W1004" s="79">
        <v>10</v>
      </c>
      <c r="X1004">
        <v>0.69148334600000005</v>
      </c>
      <c r="Y1004" t="s">
        <v>719</v>
      </c>
      <c r="Z1004" t="s">
        <v>623</v>
      </c>
      <c r="AA1004">
        <v>1</v>
      </c>
      <c r="AB1004">
        <v>401</v>
      </c>
      <c r="AE1004" t="s">
        <v>531</v>
      </c>
      <c r="AF1004">
        <v>401</v>
      </c>
      <c r="AG1004">
        <v>0.187</v>
      </c>
      <c r="AH1004">
        <v>74.986999999999995</v>
      </c>
      <c r="AI1004">
        <v>326.01300000000003</v>
      </c>
      <c r="AJ1004">
        <v>0.187</v>
      </c>
      <c r="AK1004">
        <v>74.986999999999995</v>
      </c>
      <c r="AL1004">
        <v>326.01300000000003</v>
      </c>
      <c r="AM1004">
        <v>84.255056179775281</v>
      </c>
      <c r="AN1004">
        <v>366.30674157303378</v>
      </c>
      <c r="AO1004">
        <v>5.8260968164608996E-2</v>
      </c>
      <c r="AP1004">
        <v>0.25329501132527871</v>
      </c>
      <c r="AQ1004">
        <v>0.13275189523153463</v>
      </c>
    </row>
    <row r="1005" spans="1:43" x14ac:dyDescent="0.35">
      <c r="A1005">
        <v>1004</v>
      </c>
      <c r="B1005">
        <v>67</v>
      </c>
      <c r="C1005" t="s">
        <v>9</v>
      </c>
      <c r="D1005" s="13">
        <v>-5.92</v>
      </c>
      <c r="E1005" s="6">
        <v>106.24</v>
      </c>
      <c r="F1005">
        <v>5.01</v>
      </c>
      <c r="G1005" t="s">
        <v>614</v>
      </c>
      <c r="H1005">
        <v>18</v>
      </c>
      <c r="I1005">
        <v>2155.66946854562</v>
      </c>
      <c r="J1005" s="80">
        <v>2016</v>
      </c>
      <c r="K1005" t="s">
        <v>40</v>
      </c>
      <c r="M1005">
        <v>1</v>
      </c>
      <c r="O1005" t="s">
        <v>12</v>
      </c>
      <c r="P1005">
        <v>89</v>
      </c>
      <c r="Q1005" t="s">
        <v>13</v>
      </c>
      <c r="R1005" t="s">
        <v>14</v>
      </c>
      <c r="S1005" t="s">
        <v>14</v>
      </c>
      <c r="T1005" s="79">
        <v>0</v>
      </c>
      <c r="U1005" s="79">
        <v>10</v>
      </c>
      <c r="V1005" s="79">
        <v>5</v>
      </c>
      <c r="W1005" s="79">
        <v>10</v>
      </c>
      <c r="X1005">
        <v>0.69148334600000005</v>
      </c>
      <c r="Y1005" t="s">
        <v>719</v>
      </c>
      <c r="Z1005" t="s">
        <v>623</v>
      </c>
      <c r="AA1005">
        <v>1</v>
      </c>
      <c r="AB1005">
        <v>280</v>
      </c>
      <c r="AE1005" t="s">
        <v>531</v>
      </c>
      <c r="AF1005">
        <v>280</v>
      </c>
      <c r="AG1005">
        <v>0.187</v>
      </c>
      <c r="AH1005">
        <v>52.36</v>
      </c>
      <c r="AI1005">
        <v>227.64</v>
      </c>
      <c r="AJ1005">
        <v>0.187</v>
      </c>
      <c r="AK1005">
        <v>52.36</v>
      </c>
      <c r="AL1005">
        <v>227.64</v>
      </c>
      <c r="AM1005">
        <v>58.831460674157299</v>
      </c>
      <c r="AN1005">
        <v>255.77528089887639</v>
      </c>
      <c r="AO1005">
        <v>4.068097527703371E-2</v>
      </c>
      <c r="AP1005">
        <v>0.17686434706004497</v>
      </c>
      <c r="AQ1005">
        <v>0.13103405168936957</v>
      </c>
    </row>
    <row r="1006" spans="1:43" x14ac:dyDescent="0.35">
      <c r="A1006">
        <v>1005</v>
      </c>
      <c r="B1006">
        <v>67</v>
      </c>
      <c r="C1006" t="s">
        <v>9</v>
      </c>
      <c r="D1006" s="13">
        <v>-5.93</v>
      </c>
      <c r="E1006" s="6">
        <v>106.39</v>
      </c>
      <c r="F1006">
        <v>3.09</v>
      </c>
      <c r="G1006" t="s">
        <v>614</v>
      </c>
      <c r="H1006">
        <v>17</v>
      </c>
      <c r="I1006">
        <v>2252.2670702728201</v>
      </c>
      <c r="J1006" s="80">
        <v>2016</v>
      </c>
      <c r="K1006" t="s">
        <v>40</v>
      </c>
      <c r="M1006">
        <v>1</v>
      </c>
      <c r="O1006" t="s">
        <v>12</v>
      </c>
      <c r="P1006">
        <v>89</v>
      </c>
      <c r="Q1006" t="s">
        <v>13</v>
      </c>
      <c r="R1006" t="s">
        <v>14</v>
      </c>
      <c r="S1006" t="s">
        <v>14</v>
      </c>
      <c r="T1006" s="79">
        <v>0</v>
      </c>
      <c r="U1006" s="79">
        <v>10</v>
      </c>
      <c r="V1006" s="79">
        <v>5</v>
      </c>
      <c r="W1006" s="79">
        <v>10</v>
      </c>
      <c r="X1006">
        <v>0.69148334600000005</v>
      </c>
      <c r="Y1006" t="s">
        <v>719</v>
      </c>
      <c r="Z1006" t="s">
        <v>623</v>
      </c>
      <c r="AA1006">
        <v>1</v>
      </c>
      <c r="AB1006">
        <v>204</v>
      </c>
      <c r="AE1006" t="s">
        <v>531</v>
      </c>
      <c r="AF1006">
        <v>204</v>
      </c>
      <c r="AG1006">
        <v>0.187</v>
      </c>
      <c r="AH1006">
        <v>38.148000000000003</v>
      </c>
      <c r="AI1006">
        <v>165.852</v>
      </c>
      <c r="AJ1006">
        <v>0.187</v>
      </c>
      <c r="AK1006">
        <v>38.148000000000003</v>
      </c>
      <c r="AL1006">
        <v>165.852</v>
      </c>
      <c r="AM1006">
        <v>42.862921348314607</v>
      </c>
      <c r="AN1006">
        <v>186.35056179775282</v>
      </c>
      <c r="AO1006">
        <v>2.9638996273267416E-2</v>
      </c>
      <c r="AP1006">
        <v>0.1288583100008899</v>
      </c>
      <c r="AQ1006">
        <v>0.13116540060225193</v>
      </c>
    </row>
    <row r="1007" spans="1:43" x14ac:dyDescent="0.35">
      <c r="A1007">
        <v>1006</v>
      </c>
      <c r="B1007">
        <v>67</v>
      </c>
      <c r="C1007" t="s">
        <v>9</v>
      </c>
      <c r="D1007" s="13">
        <v>-6</v>
      </c>
      <c r="E1007" s="6">
        <v>106.22</v>
      </c>
      <c r="F1007">
        <v>0.41</v>
      </c>
      <c r="G1007" t="s">
        <v>47</v>
      </c>
      <c r="H1007">
        <v>1</v>
      </c>
      <c r="I1007">
        <v>2120.0478625802598</v>
      </c>
      <c r="J1007" s="80">
        <v>2016</v>
      </c>
      <c r="K1007" t="s">
        <v>40</v>
      </c>
      <c r="M1007">
        <v>1</v>
      </c>
      <c r="O1007" t="s">
        <v>12</v>
      </c>
      <c r="P1007">
        <v>89</v>
      </c>
      <c r="Q1007" t="s">
        <v>13</v>
      </c>
      <c r="R1007" t="s">
        <v>14</v>
      </c>
      <c r="S1007" t="s">
        <v>14</v>
      </c>
      <c r="T1007" s="79">
        <v>0</v>
      </c>
      <c r="U1007" s="79">
        <v>10</v>
      </c>
      <c r="V1007" s="79">
        <v>5</v>
      </c>
      <c r="W1007" s="79">
        <v>10</v>
      </c>
      <c r="X1007">
        <v>0.69148334600000005</v>
      </c>
      <c r="Y1007" t="s">
        <v>719</v>
      </c>
      <c r="Z1007" t="s">
        <v>623</v>
      </c>
      <c r="AA1007">
        <v>1</v>
      </c>
      <c r="AB1007">
        <v>184</v>
      </c>
      <c r="AE1007" t="s">
        <v>531</v>
      </c>
      <c r="AF1007">
        <v>184</v>
      </c>
      <c r="AG1007">
        <v>0.187</v>
      </c>
      <c r="AH1007">
        <v>34.408000000000001</v>
      </c>
      <c r="AI1007">
        <v>149.59199999999998</v>
      </c>
      <c r="AJ1007">
        <v>0.187</v>
      </c>
      <c r="AK1007">
        <v>34.408000000000001</v>
      </c>
      <c r="AL1007">
        <v>149.59199999999998</v>
      </c>
      <c r="AM1007">
        <v>38.660674157303369</v>
      </c>
      <c r="AN1007">
        <v>168.08089887640446</v>
      </c>
      <c r="AO1007">
        <v>2.6733212324907867E-2</v>
      </c>
      <c r="AP1007">
        <v>0.1162251423537438</v>
      </c>
      <c r="AQ1007">
        <v>0.13328497964724689</v>
      </c>
    </row>
    <row r="1008" spans="1:43" x14ac:dyDescent="0.35">
      <c r="A1008">
        <v>1007</v>
      </c>
      <c r="B1008">
        <v>67</v>
      </c>
      <c r="C1008" t="s">
        <v>9</v>
      </c>
      <c r="D1008" s="13">
        <v>-5.92</v>
      </c>
      <c r="E1008" s="6">
        <v>106.27</v>
      </c>
      <c r="F1008">
        <v>2.63</v>
      </c>
      <c r="G1008" t="s">
        <v>614</v>
      </c>
      <c r="H1008">
        <v>7</v>
      </c>
      <c r="I1008">
        <v>2180.5928256809798</v>
      </c>
      <c r="J1008" s="80">
        <v>2016</v>
      </c>
      <c r="K1008" t="s">
        <v>40</v>
      </c>
      <c r="M1008">
        <v>1</v>
      </c>
      <c r="O1008" t="s">
        <v>12</v>
      </c>
      <c r="P1008">
        <v>89</v>
      </c>
      <c r="Q1008" t="s">
        <v>13</v>
      </c>
      <c r="R1008" t="s">
        <v>14</v>
      </c>
      <c r="S1008" t="s">
        <v>14</v>
      </c>
      <c r="T1008" s="79">
        <v>0</v>
      </c>
      <c r="U1008" s="79">
        <v>10</v>
      </c>
      <c r="V1008" s="79">
        <v>5</v>
      </c>
      <c r="W1008" s="79">
        <v>10</v>
      </c>
      <c r="X1008">
        <v>0.69148334600000005</v>
      </c>
      <c r="Y1008" t="s">
        <v>719</v>
      </c>
      <c r="Z1008" t="s">
        <v>623</v>
      </c>
      <c r="AA1008">
        <v>1</v>
      </c>
      <c r="AB1008">
        <v>115</v>
      </c>
      <c r="AE1008" t="s">
        <v>531</v>
      </c>
      <c r="AF1008">
        <v>115</v>
      </c>
      <c r="AG1008">
        <v>0.187</v>
      </c>
      <c r="AH1008">
        <v>21.504999999999999</v>
      </c>
      <c r="AI1008">
        <v>93.495000000000005</v>
      </c>
      <c r="AJ1008">
        <v>0.187</v>
      </c>
      <c r="AK1008">
        <v>21.504999999999999</v>
      </c>
      <c r="AL1008">
        <v>93.495000000000005</v>
      </c>
      <c r="AM1008">
        <v>24.162921348314605</v>
      </c>
      <c r="AN1008">
        <v>105.05056179775281</v>
      </c>
      <c r="AO1008">
        <v>1.6708257703067414E-2</v>
      </c>
      <c r="AP1008">
        <v>7.2640713971089899E-2</v>
      </c>
      <c r="AQ1008">
        <v>0.13248615310083081</v>
      </c>
    </row>
    <row r="1009" spans="1:43" x14ac:dyDescent="0.35">
      <c r="A1009">
        <v>1008</v>
      </c>
      <c r="B1009">
        <v>67</v>
      </c>
      <c r="C1009" t="s">
        <v>9</v>
      </c>
      <c r="D1009" s="13">
        <v>-5.92</v>
      </c>
      <c r="E1009" s="6">
        <v>106.3</v>
      </c>
      <c r="F1009">
        <v>3.38</v>
      </c>
      <c r="G1009" t="s">
        <v>614</v>
      </c>
      <c r="H1009">
        <v>8</v>
      </c>
      <c r="I1009">
        <v>2202.9296269688398</v>
      </c>
      <c r="J1009" s="80">
        <v>2016</v>
      </c>
      <c r="K1009" t="s">
        <v>40</v>
      </c>
      <c r="M1009">
        <v>1</v>
      </c>
      <c r="O1009" t="s">
        <v>12</v>
      </c>
      <c r="P1009">
        <v>89</v>
      </c>
      <c r="Q1009" t="s">
        <v>13</v>
      </c>
      <c r="R1009" t="s">
        <v>14</v>
      </c>
      <c r="S1009" t="s">
        <v>14</v>
      </c>
      <c r="T1009" s="79">
        <v>0</v>
      </c>
      <c r="U1009" s="79">
        <v>10</v>
      </c>
      <c r="V1009" s="79">
        <v>5</v>
      </c>
      <c r="W1009" s="79">
        <v>10</v>
      </c>
      <c r="X1009">
        <v>0.69148334600000005</v>
      </c>
      <c r="Y1009" t="s">
        <v>719</v>
      </c>
      <c r="Z1009" t="s">
        <v>623</v>
      </c>
      <c r="AA1009">
        <v>1</v>
      </c>
      <c r="AB1009">
        <v>182</v>
      </c>
      <c r="AE1009" t="s">
        <v>531</v>
      </c>
      <c r="AF1009">
        <v>182</v>
      </c>
      <c r="AG1009">
        <v>0.187</v>
      </c>
      <c r="AH1009">
        <v>34.033999999999999</v>
      </c>
      <c r="AI1009">
        <v>147.96600000000001</v>
      </c>
      <c r="AJ1009">
        <v>0.187</v>
      </c>
      <c r="AK1009">
        <v>34.033999999999999</v>
      </c>
      <c r="AL1009">
        <v>147.96600000000001</v>
      </c>
      <c r="AM1009">
        <v>38.240449438202248</v>
      </c>
      <c r="AN1009">
        <v>166.25393258426968</v>
      </c>
      <c r="AO1009">
        <v>2.6442633930071912E-2</v>
      </c>
      <c r="AP1009">
        <v>0.11496182558902923</v>
      </c>
      <c r="AQ1009">
        <v>0.13235348158759747</v>
      </c>
    </row>
    <row r="1010" spans="1:43" x14ac:dyDescent="0.35">
      <c r="A1010">
        <v>1009</v>
      </c>
      <c r="B1010">
        <v>67</v>
      </c>
      <c r="C1010" t="s">
        <v>9</v>
      </c>
      <c r="D1010" s="13">
        <v>-5.94</v>
      </c>
      <c r="E1010" s="6">
        <v>106.22</v>
      </c>
      <c r="F1010">
        <v>0.06</v>
      </c>
      <c r="G1010" t="s">
        <v>614</v>
      </c>
      <c r="H1010">
        <v>9</v>
      </c>
      <c r="I1010">
        <v>2135.9349573934001</v>
      </c>
      <c r="J1010" s="80">
        <v>2016</v>
      </c>
      <c r="K1010" t="s">
        <v>40</v>
      </c>
      <c r="M1010">
        <v>1</v>
      </c>
      <c r="O1010" t="s">
        <v>12</v>
      </c>
      <c r="P1010">
        <v>89</v>
      </c>
      <c r="Q1010" t="s">
        <v>13</v>
      </c>
      <c r="R1010" t="s">
        <v>14</v>
      </c>
      <c r="S1010" t="s">
        <v>14</v>
      </c>
      <c r="T1010" s="79">
        <v>0</v>
      </c>
      <c r="U1010" s="79">
        <v>10</v>
      </c>
      <c r="V1010" s="79">
        <v>5</v>
      </c>
      <c r="W1010" s="79">
        <v>10</v>
      </c>
      <c r="X1010">
        <v>0.69148334600000005</v>
      </c>
      <c r="Y1010" t="s">
        <v>719</v>
      </c>
      <c r="Z1010" t="s">
        <v>623</v>
      </c>
      <c r="AA1010">
        <v>1</v>
      </c>
      <c r="AB1010">
        <v>268</v>
      </c>
      <c r="AE1010" t="s">
        <v>531</v>
      </c>
      <c r="AF1010">
        <v>268</v>
      </c>
      <c r="AG1010">
        <v>0.187</v>
      </c>
      <c r="AH1010">
        <v>50.116</v>
      </c>
      <c r="AI1010">
        <v>217.88400000000001</v>
      </c>
      <c r="AJ1010">
        <v>0.187</v>
      </c>
      <c r="AK1010">
        <v>50.116</v>
      </c>
      <c r="AL1010">
        <v>217.88400000000001</v>
      </c>
      <c r="AM1010">
        <v>56.310112359550558</v>
      </c>
      <c r="AN1010">
        <v>244.81348314606743</v>
      </c>
      <c r="AO1010">
        <v>3.8937504908017978E-2</v>
      </c>
      <c r="AP1010">
        <v>0.16928444647175733</v>
      </c>
      <c r="AQ1010">
        <v>0.13222094293149678</v>
      </c>
    </row>
    <row r="1011" spans="1:43" x14ac:dyDescent="0.35">
      <c r="A1011">
        <v>1010</v>
      </c>
      <c r="B1011">
        <v>67</v>
      </c>
      <c r="C1011" t="s">
        <v>9</v>
      </c>
      <c r="D1011" s="13">
        <v>-5.94</v>
      </c>
      <c r="E1011" s="6">
        <v>106.19</v>
      </c>
      <c r="F1011">
        <v>1.36</v>
      </c>
      <c r="G1011" t="s">
        <v>614</v>
      </c>
      <c r="H1011">
        <v>9</v>
      </c>
      <c r="I1011">
        <v>2117.6170417451199</v>
      </c>
      <c r="J1011" s="80">
        <v>2016</v>
      </c>
      <c r="K1011" t="s">
        <v>40</v>
      </c>
      <c r="M1011">
        <v>1</v>
      </c>
      <c r="O1011" t="s">
        <v>12</v>
      </c>
      <c r="P1011">
        <v>89</v>
      </c>
      <c r="Q1011" t="s">
        <v>13</v>
      </c>
      <c r="R1011" t="s">
        <v>14</v>
      </c>
      <c r="S1011" t="s">
        <v>14</v>
      </c>
      <c r="T1011" s="79">
        <v>0</v>
      </c>
      <c r="U1011" s="79">
        <v>10</v>
      </c>
      <c r="V1011" s="79">
        <v>5</v>
      </c>
      <c r="W1011" s="79">
        <v>10</v>
      </c>
      <c r="X1011">
        <v>0.69148334600000005</v>
      </c>
      <c r="Y1011" t="s">
        <v>719</v>
      </c>
      <c r="Z1011" t="s">
        <v>623</v>
      </c>
      <c r="AA1011">
        <v>1</v>
      </c>
      <c r="AB1011">
        <v>364</v>
      </c>
      <c r="AE1011" t="s">
        <v>531</v>
      </c>
      <c r="AF1011">
        <v>364</v>
      </c>
      <c r="AG1011">
        <v>0.187</v>
      </c>
      <c r="AH1011">
        <v>68.067999999999998</v>
      </c>
      <c r="AI1011">
        <v>295.93200000000002</v>
      </c>
      <c r="AJ1011">
        <v>0.187</v>
      </c>
      <c r="AK1011">
        <v>68.067999999999998</v>
      </c>
      <c r="AL1011">
        <v>295.93200000000002</v>
      </c>
      <c r="AM1011">
        <v>76.480898876404495</v>
      </c>
      <c r="AN1011">
        <v>332.50786516853935</v>
      </c>
      <c r="AO1011">
        <v>5.2885267860143824E-2</v>
      </c>
      <c r="AP1011">
        <v>0.22992365117805846</v>
      </c>
      <c r="AQ1011">
        <v>0.13222094293149678</v>
      </c>
    </row>
    <row r="1012" spans="1:43" x14ac:dyDescent="0.35">
      <c r="A1012">
        <v>1011</v>
      </c>
      <c r="B1012">
        <v>67</v>
      </c>
      <c r="C1012" t="s">
        <v>9</v>
      </c>
      <c r="D1012" s="13">
        <v>-5.91</v>
      </c>
      <c r="E1012" s="6">
        <v>106.13</v>
      </c>
      <c r="F1012">
        <v>1.03</v>
      </c>
      <c r="G1012" t="s">
        <v>614</v>
      </c>
      <c r="H1012">
        <v>15</v>
      </c>
      <c r="I1012">
        <v>2068.6668327198799</v>
      </c>
      <c r="J1012" s="80">
        <v>2016</v>
      </c>
      <c r="K1012" t="s">
        <v>40</v>
      </c>
      <c r="M1012">
        <v>1</v>
      </c>
      <c r="O1012" t="s">
        <v>12</v>
      </c>
      <c r="P1012">
        <v>89</v>
      </c>
      <c r="Q1012" t="s">
        <v>13</v>
      </c>
      <c r="R1012" t="s">
        <v>14</v>
      </c>
      <c r="S1012" t="s">
        <v>14</v>
      </c>
      <c r="T1012" s="79">
        <v>0</v>
      </c>
      <c r="U1012" s="79">
        <v>10</v>
      </c>
      <c r="V1012" s="79">
        <v>5</v>
      </c>
      <c r="W1012" s="79">
        <v>10</v>
      </c>
      <c r="X1012">
        <v>0.69148334600000005</v>
      </c>
      <c r="Y1012" t="s">
        <v>719</v>
      </c>
      <c r="Z1012" t="s">
        <v>623</v>
      </c>
      <c r="AA1012">
        <v>1</v>
      </c>
      <c r="AB1012">
        <v>250</v>
      </c>
      <c r="AE1012" t="s">
        <v>531</v>
      </c>
      <c r="AF1012">
        <v>250</v>
      </c>
      <c r="AG1012">
        <v>0.187</v>
      </c>
      <c r="AH1012">
        <v>46.75</v>
      </c>
      <c r="AI1012">
        <v>203.25</v>
      </c>
      <c r="AJ1012">
        <v>0.187</v>
      </c>
      <c r="AK1012">
        <v>46.75</v>
      </c>
      <c r="AL1012">
        <v>203.25</v>
      </c>
      <c r="AM1012">
        <v>52.528089887640448</v>
      </c>
      <c r="AN1012">
        <v>228.37078651685391</v>
      </c>
      <c r="AO1012">
        <v>3.6322299354494381E-2</v>
      </c>
      <c r="AP1012">
        <v>0.15791459558932583</v>
      </c>
      <c r="AQ1012">
        <v>0.13142849355358946</v>
      </c>
    </row>
    <row r="1013" spans="1:43" x14ac:dyDescent="0.35">
      <c r="A1013">
        <v>1012</v>
      </c>
      <c r="B1013">
        <v>67</v>
      </c>
      <c r="C1013" t="s">
        <v>9</v>
      </c>
      <c r="D1013" s="13">
        <v>-5.91</v>
      </c>
      <c r="E1013" s="6">
        <v>106.19</v>
      </c>
      <c r="F1013">
        <v>2.11</v>
      </c>
      <c r="G1013" t="s">
        <v>614</v>
      </c>
      <c r="H1013">
        <v>18</v>
      </c>
      <c r="I1013">
        <v>2126.0741067730301</v>
      </c>
      <c r="J1013" s="80">
        <v>2016</v>
      </c>
      <c r="K1013" t="s">
        <v>40</v>
      </c>
      <c r="M1013">
        <v>1</v>
      </c>
      <c r="O1013" t="s">
        <v>12</v>
      </c>
      <c r="P1013">
        <v>89</v>
      </c>
      <c r="Q1013" t="s">
        <v>13</v>
      </c>
      <c r="R1013" t="s">
        <v>14</v>
      </c>
      <c r="S1013" t="s">
        <v>14</v>
      </c>
      <c r="T1013" s="79">
        <v>0</v>
      </c>
      <c r="U1013" s="79">
        <v>10</v>
      </c>
      <c r="V1013" s="79">
        <v>5</v>
      </c>
      <c r="W1013" s="79">
        <v>10</v>
      </c>
      <c r="X1013">
        <v>0.69148334600000005</v>
      </c>
      <c r="Y1013" t="s">
        <v>719</v>
      </c>
      <c r="Z1013" t="s">
        <v>623</v>
      </c>
      <c r="AA1013">
        <v>1</v>
      </c>
      <c r="AB1013">
        <v>101</v>
      </c>
      <c r="AE1013" t="s">
        <v>531</v>
      </c>
      <c r="AF1013">
        <v>101</v>
      </c>
      <c r="AG1013">
        <v>0.187</v>
      </c>
      <c r="AH1013">
        <v>18.887</v>
      </c>
      <c r="AI1013">
        <v>82.113</v>
      </c>
      <c r="AJ1013">
        <v>0.187</v>
      </c>
      <c r="AK1013">
        <v>18.887</v>
      </c>
      <c r="AL1013">
        <v>82.113</v>
      </c>
      <c r="AM1013">
        <v>21.221348314606743</v>
      </c>
      <c r="AN1013">
        <v>92.261797752808988</v>
      </c>
      <c r="AO1013">
        <v>1.4674208939215734E-2</v>
      </c>
      <c r="AP1013">
        <v>6.3797496618087646E-2</v>
      </c>
      <c r="AQ1013">
        <v>0.13103405168936957</v>
      </c>
    </row>
    <row r="1014" spans="1:43" x14ac:dyDescent="0.35">
      <c r="A1014">
        <v>1013</v>
      </c>
      <c r="B1014">
        <v>67</v>
      </c>
      <c r="C1014" t="s">
        <v>9</v>
      </c>
      <c r="D1014" s="13">
        <v>-5.91</v>
      </c>
      <c r="E1014" s="6">
        <v>106.22</v>
      </c>
      <c r="F1014">
        <v>2.14</v>
      </c>
      <c r="G1014" t="s">
        <v>614</v>
      </c>
      <c r="H1014">
        <v>19</v>
      </c>
      <c r="I1014">
        <v>2145.7025049616</v>
      </c>
      <c r="J1014" s="80">
        <v>2016</v>
      </c>
      <c r="K1014" t="s">
        <v>40</v>
      </c>
      <c r="M1014">
        <v>1</v>
      </c>
      <c r="O1014" t="s">
        <v>12</v>
      </c>
      <c r="P1014">
        <v>89</v>
      </c>
      <c r="Q1014" t="s">
        <v>13</v>
      </c>
      <c r="R1014" t="s">
        <v>14</v>
      </c>
      <c r="S1014" t="s">
        <v>14</v>
      </c>
      <c r="T1014" s="79">
        <v>0</v>
      </c>
      <c r="U1014" s="79">
        <v>10</v>
      </c>
      <c r="V1014" s="79">
        <v>5</v>
      </c>
      <c r="W1014" s="79">
        <v>10</v>
      </c>
      <c r="X1014">
        <v>0.69148334600000005</v>
      </c>
      <c r="Y1014" t="s">
        <v>719</v>
      </c>
      <c r="Z1014" t="s">
        <v>623</v>
      </c>
      <c r="AA1014">
        <v>1</v>
      </c>
      <c r="AB1014">
        <v>135</v>
      </c>
      <c r="AE1014" t="s">
        <v>531</v>
      </c>
      <c r="AF1014">
        <v>135</v>
      </c>
      <c r="AG1014">
        <v>0.187</v>
      </c>
      <c r="AH1014">
        <v>25.245000000000001</v>
      </c>
      <c r="AI1014">
        <v>109.755</v>
      </c>
      <c r="AJ1014">
        <v>0.187</v>
      </c>
      <c r="AK1014">
        <v>25.245000000000001</v>
      </c>
      <c r="AL1014">
        <v>109.755</v>
      </c>
      <c r="AM1014">
        <v>28.36516853932584</v>
      </c>
      <c r="AN1014">
        <v>123.32022471910111</v>
      </c>
      <c r="AO1014">
        <v>1.9614041651426967E-2</v>
      </c>
      <c r="AP1014">
        <v>8.5273881618235944E-2</v>
      </c>
      <c r="AQ1014">
        <v>0.13090283430916907</v>
      </c>
    </row>
    <row r="1015" spans="1:43" x14ac:dyDescent="0.35">
      <c r="A1015">
        <v>1014</v>
      </c>
      <c r="B1015">
        <v>67</v>
      </c>
      <c r="C1015" t="s">
        <v>9</v>
      </c>
      <c r="D1015" s="13">
        <v>-5.91</v>
      </c>
      <c r="E1015" s="6">
        <v>106.16</v>
      </c>
      <c r="F1015">
        <v>0.76</v>
      </c>
      <c r="G1015" t="s">
        <v>614</v>
      </c>
      <c r="H1015">
        <v>28</v>
      </c>
      <c r="I1015">
        <v>2098.6435496444301</v>
      </c>
      <c r="J1015" s="80">
        <v>2016</v>
      </c>
      <c r="K1015" t="s">
        <v>40</v>
      </c>
      <c r="M1015">
        <v>1</v>
      </c>
      <c r="O1015" t="s">
        <v>12</v>
      </c>
      <c r="P1015">
        <v>89</v>
      </c>
      <c r="Q1015" t="s">
        <v>13</v>
      </c>
      <c r="R1015" t="s">
        <v>14</v>
      </c>
      <c r="S1015" t="s">
        <v>14</v>
      </c>
      <c r="T1015" s="79">
        <v>0</v>
      </c>
      <c r="U1015" s="79">
        <v>10</v>
      </c>
      <c r="V1015" s="79">
        <v>5</v>
      </c>
      <c r="W1015" s="79">
        <v>10</v>
      </c>
      <c r="X1015">
        <v>0.69148334600000005</v>
      </c>
      <c r="Y1015" t="s">
        <v>719</v>
      </c>
      <c r="Z1015" t="s">
        <v>623</v>
      </c>
      <c r="AA1015">
        <v>1</v>
      </c>
      <c r="AB1015">
        <v>240</v>
      </c>
      <c r="AE1015" t="s">
        <v>531</v>
      </c>
      <c r="AF1015">
        <v>240</v>
      </c>
      <c r="AG1015">
        <v>0.187</v>
      </c>
      <c r="AH1015">
        <v>44.88</v>
      </c>
      <c r="AI1015">
        <v>195.12</v>
      </c>
      <c r="AJ1015">
        <v>0.187</v>
      </c>
      <c r="AK1015">
        <v>44.88</v>
      </c>
      <c r="AL1015">
        <v>195.12</v>
      </c>
      <c r="AM1015">
        <v>50.426966292134836</v>
      </c>
      <c r="AN1015">
        <v>219.23595505617976</v>
      </c>
      <c r="AO1015">
        <v>3.4869407380314611E-2</v>
      </c>
      <c r="AP1015">
        <v>0.15159801176575283</v>
      </c>
      <c r="AQ1015">
        <v>0.12972777516826065</v>
      </c>
    </row>
    <row r="1016" spans="1:43" x14ac:dyDescent="0.35">
      <c r="A1016">
        <v>1015</v>
      </c>
      <c r="B1016">
        <v>67</v>
      </c>
      <c r="C1016" t="s">
        <v>9</v>
      </c>
      <c r="D1016" s="13">
        <v>-5.96</v>
      </c>
      <c r="E1016" s="6">
        <v>106.27</v>
      </c>
      <c r="F1016">
        <v>0.22</v>
      </c>
      <c r="G1016" t="s">
        <v>45</v>
      </c>
      <c r="H1016">
        <v>1</v>
      </c>
      <c r="I1016">
        <v>2161.5583971813699</v>
      </c>
      <c r="J1016" s="80">
        <v>2016</v>
      </c>
      <c r="K1016" t="s">
        <v>40</v>
      </c>
      <c r="M1016">
        <v>1</v>
      </c>
      <c r="O1016" t="s">
        <v>12</v>
      </c>
      <c r="P1016">
        <v>89</v>
      </c>
      <c r="Q1016" t="s">
        <v>13</v>
      </c>
      <c r="R1016" t="s">
        <v>14</v>
      </c>
      <c r="S1016" t="s">
        <v>14</v>
      </c>
      <c r="T1016" s="79">
        <v>0</v>
      </c>
      <c r="U1016" s="79">
        <v>10</v>
      </c>
      <c r="V1016" s="79">
        <v>5</v>
      </c>
      <c r="W1016" s="79">
        <v>10</v>
      </c>
      <c r="X1016">
        <v>0.69148334600000005</v>
      </c>
      <c r="Y1016" t="s">
        <v>719</v>
      </c>
      <c r="Z1016" t="s">
        <v>623</v>
      </c>
      <c r="AA1016">
        <v>1</v>
      </c>
      <c r="AB1016">
        <v>212</v>
      </c>
      <c r="AE1016" t="s">
        <v>531</v>
      </c>
      <c r="AF1016">
        <v>212</v>
      </c>
      <c r="AG1016">
        <v>0.187</v>
      </c>
      <c r="AH1016">
        <v>39.643999999999998</v>
      </c>
      <c r="AI1016">
        <v>172.35599999999999</v>
      </c>
      <c r="AJ1016">
        <v>0.187</v>
      </c>
      <c r="AK1016">
        <v>39.643999999999998</v>
      </c>
      <c r="AL1016">
        <v>172.35599999999999</v>
      </c>
      <c r="AM1016">
        <v>44.543820224719099</v>
      </c>
      <c r="AN1016">
        <v>193.65842696629213</v>
      </c>
      <c r="AO1016">
        <v>3.0801309852611234E-2</v>
      </c>
      <c r="AP1016">
        <v>0.13391157705974832</v>
      </c>
      <c r="AQ1016">
        <v>0.13328497964724689</v>
      </c>
    </row>
    <row r="1017" spans="1:43" x14ac:dyDescent="0.35">
      <c r="A1017">
        <v>1016</v>
      </c>
      <c r="B1017">
        <v>67</v>
      </c>
      <c r="C1017" t="s">
        <v>9</v>
      </c>
      <c r="D1017" s="4">
        <v>-6</v>
      </c>
      <c r="E1017" s="6">
        <v>106.13</v>
      </c>
      <c r="F1017">
        <v>1.65</v>
      </c>
      <c r="G1017" t="s">
        <v>47</v>
      </c>
      <c r="H1017">
        <v>3</v>
      </c>
      <c r="I1017">
        <v>2074.0078831337501</v>
      </c>
      <c r="J1017" s="80">
        <v>2016</v>
      </c>
      <c r="K1017" t="s">
        <v>40</v>
      </c>
      <c r="M1017">
        <v>1</v>
      </c>
      <c r="O1017" t="s">
        <v>12</v>
      </c>
      <c r="P1017">
        <v>89</v>
      </c>
      <c r="Q1017" t="s">
        <v>13</v>
      </c>
      <c r="R1017" t="s">
        <v>14</v>
      </c>
      <c r="S1017" t="s">
        <v>14</v>
      </c>
      <c r="T1017" s="79">
        <v>0</v>
      </c>
      <c r="U1017" s="79">
        <v>10</v>
      </c>
      <c r="V1017" s="79">
        <v>5</v>
      </c>
      <c r="W1017" s="79">
        <v>10</v>
      </c>
      <c r="X1017">
        <v>0.69148334600000005</v>
      </c>
      <c r="Y1017" t="s">
        <v>719</v>
      </c>
      <c r="Z1017" t="s">
        <v>623</v>
      </c>
      <c r="AA1017">
        <v>1</v>
      </c>
      <c r="AB1017">
        <v>331</v>
      </c>
      <c r="AE1017" t="s">
        <v>531</v>
      </c>
      <c r="AF1017">
        <v>331</v>
      </c>
      <c r="AG1017">
        <v>0.187</v>
      </c>
      <c r="AH1017">
        <v>61.896999999999998</v>
      </c>
      <c r="AI1017">
        <v>269.10300000000001</v>
      </c>
      <c r="AJ1017">
        <v>0.187</v>
      </c>
      <c r="AK1017">
        <v>61.896999999999998</v>
      </c>
      <c r="AL1017">
        <v>269.10300000000001</v>
      </c>
      <c r="AM1017">
        <v>69.547191011235952</v>
      </c>
      <c r="AN1017">
        <v>302.36292134831461</v>
      </c>
      <c r="AO1017">
        <v>4.8090724345350562E-2</v>
      </c>
      <c r="AP1017">
        <v>0.20907892456026744</v>
      </c>
      <c r="AQ1017">
        <v>0.13301817039062197</v>
      </c>
    </row>
    <row r="1018" spans="1:43" x14ac:dyDescent="0.35">
      <c r="A1018">
        <v>1017</v>
      </c>
      <c r="B1018">
        <v>67</v>
      </c>
      <c r="C1018" t="s">
        <v>9</v>
      </c>
      <c r="D1018" s="13">
        <v>-6</v>
      </c>
      <c r="E1018" s="6">
        <v>106.19</v>
      </c>
      <c r="F1018">
        <v>1.06</v>
      </c>
      <c r="G1018" t="s">
        <v>47</v>
      </c>
      <c r="H1018">
        <v>5</v>
      </c>
      <c r="I1018">
        <v>2107.1898846291901</v>
      </c>
      <c r="J1018" s="80">
        <v>2016</v>
      </c>
      <c r="K1018" t="s">
        <v>40</v>
      </c>
      <c r="M1018">
        <v>1</v>
      </c>
      <c r="O1018" t="s">
        <v>12</v>
      </c>
      <c r="P1018">
        <v>89</v>
      </c>
      <c r="Q1018" t="s">
        <v>13</v>
      </c>
      <c r="R1018" t="s">
        <v>14</v>
      </c>
      <c r="S1018" t="s">
        <v>14</v>
      </c>
      <c r="T1018" s="79">
        <v>0</v>
      </c>
      <c r="U1018" s="79">
        <v>10</v>
      </c>
      <c r="V1018" s="79">
        <v>5</v>
      </c>
      <c r="W1018" s="79">
        <v>10</v>
      </c>
      <c r="X1018">
        <v>0.69148334600000005</v>
      </c>
      <c r="Y1018" t="s">
        <v>719</v>
      </c>
      <c r="Z1018" t="s">
        <v>623</v>
      </c>
      <c r="AA1018">
        <v>1</v>
      </c>
      <c r="AB1018">
        <v>413</v>
      </c>
      <c r="AE1018" t="s">
        <v>531</v>
      </c>
      <c r="AF1018">
        <v>413</v>
      </c>
      <c r="AG1018">
        <v>0.187</v>
      </c>
      <c r="AH1018">
        <v>77.230999999999995</v>
      </c>
      <c r="AI1018">
        <v>335.76900000000001</v>
      </c>
      <c r="AJ1018">
        <v>0.187</v>
      </c>
      <c r="AK1018">
        <v>77.230999999999995</v>
      </c>
      <c r="AL1018">
        <v>335.76900000000001</v>
      </c>
      <c r="AM1018">
        <v>86.776404494382021</v>
      </c>
      <c r="AN1018">
        <v>377.26853932584271</v>
      </c>
      <c r="AO1018">
        <v>6.0004438533624721E-2</v>
      </c>
      <c r="AP1018">
        <v>0.26087491191356632</v>
      </c>
      <c r="AQ1018">
        <v>0.13275189523153463</v>
      </c>
    </row>
    <row r="1019" spans="1:43" x14ac:dyDescent="0.35">
      <c r="A1019">
        <v>1018</v>
      </c>
      <c r="B1019">
        <v>67</v>
      </c>
      <c r="C1019" t="s">
        <v>9</v>
      </c>
      <c r="D1019" s="13">
        <v>-6</v>
      </c>
      <c r="E1019" s="6">
        <v>106.16</v>
      </c>
      <c r="F1019">
        <v>0.33</v>
      </c>
      <c r="G1019" t="s">
        <v>47</v>
      </c>
      <c r="H1019">
        <v>5</v>
      </c>
      <c r="I1019">
        <v>2090.8678836396498</v>
      </c>
      <c r="J1019" s="80">
        <v>2016</v>
      </c>
      <c r="K1019" t="s">
        <v>40</v>
      </c>
      <c r="M1019">
        <v>1</v>
      </c>
      <c r="O1019" t="s">
        <v>12</v>
      </c>
      <c r="P1019">
        <v>89</v>
      </c>
      <c r="Q1019" t="s">
        <v>13</v>
      </c>
      <c r="R1019" t="s">
        <v>14</v>
      </c>
      <c r="S1019" t="s">
        <v>14</v>
      </c>
      <c r="T1019" s="79">
        <v>0</v>
      </c>
      <c r="U1019" s="79">
        <v>10</v>
      </c>
      <c r="V1019" s="79">
        <v>5</v>
      </c>
      <c r="W1019" s="79">
        <v>10</v>
      </c>
      <c r="X1019">
        <v>0.69148334600000005</v>
      </c>
      <c r="Y1019" t="s">
        <v>719</v>
      </c>
      <c r="Z1019" t="s">
        <v>623</v>
      </c>
      <c r="AA1019">
        <v>1</v>
      </c>
      <c r="AB1019">
        <v>429</v>
      </c>
      <c r="AE1019" t="s">
        <v>531</v>
      </c>
      <c r="AF1019">
        <v>429</v>
      </c>
      <c r="AG1019">
        <v>0.187</v>
      </c>
      <c r="AH1019">
        <v>80.222999999999999</v>
      </c>
      <c r="AI1019">
        <v>348.77699999999999</v>
      </c>
      <c r="AJ1019">
        <v>0.187</v>
      </c>
      <c r="AK1019">
        <v>80.222999999999999</v>
      </c>
      <c r="AL1019">
        <v>348.77699999999999</v>
      </c>
      <c r="AM1019">
        <v>90.138202247191018</v>
      </c>
      <c r="AN1019">
        <v>391.88426966292133</v>
      </c>
      <c r="AO1019">
        <v>6.232906569231237E-2</v>
      </c>
      <c r="AP1019">
        <v>0.27098144603128316</v>
      </c>
      <c r="AQ1019">
        <v>0.13275189523153463</v>
      </c>
    </row>
    <row r="1020" spans="1:43" x14ac:dyDescent="0.35">
      <c r="A1020">
        <v>1019</v>
      </c>
      <c r="B1020">
        <v>67</v>
      </c>
      <c r="C1020" t="s">
        <v>9</v>
      </c>
      <c r="D1020" s="13">
        <v>-5.97</v>
      </c>
      <c r="E1020" s="6">
        <v>106.22</v>
      </c>
      <c r="F1020">
        <v>1.67</v>
      </c>
      <c r="G1020" t="s">
        <v>47</v>
      </c>
      <c r="H1020">
        <v>6</v>
      </c>
      <c r="I1020">
        <v>2127.9782884992601</v>
      </c>
      <c r="J1020" s="80">
        <v>2016</v>
      </c>
      <c r="K1020" t="s">
        <v>40</v>
      </c>
      <c r="M1020">
        <v>1</v>
      </c>
      <c r="O1020" t="s">
        <v>12</v>
      </c>
      <c r="P1020">
        <v>89</v>
      </c>
      <c r="Q1020" t="s">
        <v>13</v>
      </c>
      <c r="R1020" t="s">
        <v>14</v>
      </c>
      <c r="S1020" t="s">
        <v>14</v>
      </c>
      <c r="T1020" s="79">
        <v>0</v>
      </c>
      <c r="U1020" s="79">
        <v>10</v>
      </c>
      <c r="V1020" s="79">
        <v>5</v>
      </c>
      <c r="W1020" s="79">
        <v>10</v>
      </c>
      <c r="X1020">
        <v>0.69148334600000005</v>
      </c>
      <c r="Y1020" t="s">
        <v>719</v>
      </c>
      <c r="Z1020" t="s">
        <v>623</v>
      </c>
      <c r="AA1020">
        <v>1</v>
      </c>
      <c r="AB1020">
        <v>294</v>
      </c>
      <c r="AE1020" t="s">
        <v>531</v>
      </c>
      <c r="AF1020">
        <v>294</v>
      </c>
      <c r="AG1020">
        <v>0.187</v>
      </c>
      <c r="AH1020">
        <v>54.978000000000002</v>
      </c>
      <c r="AI1020">
        <v>239.02199999999999</v>
      </c>
      <c r="AJ1020">
        <v>0.187</v>
      </c>
      <c r="AK1020">
        <v>54.978000000000002</v>
      </c>
      <c r="AL1020">
        <v>239.02199999999999</v>
      </c>
      <c r="AM1020">
        <v>61.773033707865167</v>
      </c>
      <c r="AN1020">
        <v>268.56404494382019</v>
      </c>
      <c r="AO1020">
        <v>4.2715024040885397E-2</v>
      </c>
      <c r="AP1020">
        <v>0.18570756441304717</v>
      </c>
      <c r="AQ1020">
        <v>0.13261895760437328</v>
      </c>
    </row>
    <row r="1021" spans="1:43" x14ac:dyDescent="0.35">
      <c r="A1021">
        <v>1020</v>
      </c>
      <c r="B1021">
        <v>67</v>
      </c>
      <c r="C1021" t="s">
        <v>9</v>
      </c>
      <c r="D1021" s="13">
        <v>-5.97</v>
      </c>
      <c r="E1021" s="6">
        <v>106.19</v>
      </c>
      <c r="F1021">
        <v>2.87</v>
      </c>
      <c r="G1021" t="s">
        <v>47</v>
      </c>
      <c r="H1021">
        <v>7</v>
      </c>
      <c r="I1021">
        <v>2110.6614027381702</v>
      </c>
      <c r="J1021" s="80">
        <v>2016</v>
      </c>
      <c r="K1021" t="s">
        <v>40</v>
      </c>
      <c r="M1021">
        <v>1</v>
      </c>
      <c r="O1021" t="s">
        <v>12</v>
      </c>
      <c r="P1021">
        <v>89</v>
      </c>
      <c r="Q1021" t="s">
        <v>13</v>
      </c>
      <c r="R1021" t="s">
        <v>14</v>
      </c>
      <c r="S1021" t="s">
        <v>14</v>
      </c>
      <c r="T1021" s="79">
        <v>0</v>
      </c>
      <c r="U1021" s="79">
        <v>10</v>
      </c>
      <c r="V1021" s="79">
        <v>5</v>
      </c>
      <c r="W1021" s="79">
        <v>10</v>
      </c>
      <c r="X1021">
        <v>0.69148334600000005</v>
      </c>
      <c r="Y1021" t="s">
        <v>719</v>
      </c>
      <c r="Z1021" t="s">
        <v>623</v>
      </c>
      <c r="AA1021">
        <v>1</v>
      </c>
      <c r="AB1021">
        <v>165</v>
      </c>
      <c r="AE1021" t="s">
        <v>531</v>
      </c>
      <c r="AF1021">
        <v>165</v>
      </c>
      <c r="AG1021">
        <v>0.187</v>
      </c>
      <c r="AH1021">
        <v>30.855</v>
      </c>
      <c r="AI1021">
        <v>134.14500000000001</v>
      </c>
      <c r="AJ1021">
        <v>0.187</v>
      </c>
      <c r="AK1021">
        <v>30.855</v>
      </c>
      <c r="AL1021">
        <v>134.14500000000001</v>
      </c>
      <c r="AM1021">
        <v>34.668539325842694</v>
      </c>
      <c r="AN1021">
        <v>150.72471910112361</v>
      </c>
      <c r="AO1021">
        <v>2.3972717573966289E-2</v>
      </c>
      <c r="AP1021">
        <v>0.10422363308895508</v>
      </c>
      <c r="AQ1021">
        <v>0.13248615310083081</v>
      </c>
    </row>
    <row r="1022" spans="1:43" x14ac:dyDescent="0.35">
      <c r="A1022">
        <v>1021</v>
      </c>
      <c r="B1022">
        <v>67</v>
      </c>
      <c r="C1022" t="s">
        <v>9</v>
      </c>
      <c r="D1022" s="13">
        <v>-5.97</v>
      </c>
      <c r="E1022" s="6">
        <v>106.13</v>
      </c>
      <c r="F1022">
        <v>1.53</v>
      </c>
      <c r="G1022" t="s">
        <v>47</v>
      </c>
      <c r="H1022">
        <v>7</v>
      </c>
      <c r="I1022">
        <v>2074.4914478893202</v>
      </c>
      <c r="J1022" s="80">
        <v>2016</v>
      </c>
      <c r="K1022" t="s">
        <v>40</v>
      </c>
      <c r="M1022">
        <v>1</v>
      </c>
      <c r="O1022" t="s">
        <v>12</v>
      </c>
      <c r="P1022">
        <v>89</v>
      </c>
      <c r="Q1022" t="s">
        <v>13</v>
      </c>
      <c r="R1022" t="s">
        <v>14</v>
      </c>
      <c r="S1022" t="s">
        <v>14</v>
      </c>
      <c r="T1022" s="79">
        <v>0</v>
      </c>
      <c r="U1022" s="79">
        <v>10</v>
      </c>
      <c r="V1022" s="79">
        <v>5</v>
      </c>
      <c r="W1022" s="79">
        <v>10</v>
      </c>
      <c r="X1022">
        <v>0.69148334600000005</v>
      </c>
      <c r="Y1022" t="s">
        <v>719</v>
      </c>
      <c r="Z1022" t="s">
        <v>623</v>
      </c>
      <c r="AA1022">
        <v>1</v>
      </c>
      <c r="AB1022">
        <v>303</v>
      </c>
      <c r="AE1022" t="s">
        <v>531</v>
      </c>
      <c r="AF1022">
        <v>303</v>
      </c>
      <c r="AG1022">
        <v>0.187</v>
      </c>
      <c r="AH1022">
        <v>56.661000000000001</v>
      </c>
      <c r="AI1022">
        <v>246.339</v>
      </c>
      <c r="AJ1022">
        <v>0.187</v>
      </c>
      <c r="AK1022">
        <v>56.661000000000001</v>
      </c>
      <c r="AL1022">
        <v>246.339</v>
      </c>
      <c r="AM1022">
        <v>63.66404494382023</v>
      </c>
      <c r="AN1022">
        <v>276.78539325842695</v>
      </c>
      <c r="AO1022">
        <v>4.4022626817647202E-2</v>
      </c>
      <c r="AP1022">
        <v>0.19139248985426291</v>
      </c>
      <c r="AQ1022">
        <v>0.13248615310083081</v>
      </c>
    </row>
    <row r="1023" spans="1:43" x14ac:dyDescent="0.35">
      <c r="A1023">
        <v>1022</v>
      </c>
      <c r="B1023">
        <v>67</v>
      </c>
      <c r="C1023" t="s">
        <v>9</v>
      </c>
      <c r="D1023" s="13">
        <v>-5.97</v>
      </c>
      <c r="E1023" s="6">
        <v>106.16</v>
      </c>
      <c r="F1023">
        <v>1.01</v>
      </c>
      <c r="G1023" t="s">
        <v>47</v>
      </c>
      <c r="H1023">
        <v>8</v>
      </c>
      <c r="I1023">
        <v>2093.2809661349902</v>
      </c>
      <c r="J1023" s="80">
        <v>2016</v>
      </c>
      <c r="K1023" t="s">
        <v>40</v>
      </c>
      <c r="M1023">
        <v>1</v>
      </c>
      <c r="O1023" t="s">
        <v>12</v>
      </c>
      <c r="P1023">
        <v>89</v>
      </c>
      <c r="Q1023" t="s">
        <v>13</v>
      </c>
      <c r="R1023" t="s">
        <v>14</v>
      </c>
      <c r="S1023" t="s">
        <v>14</v>
      </c>
      <c r="T1023" s="79">
        <v>0</v>
      </c>
      <c r="U1023" s="79">
        <v>10</v>
      </c>
      <c r="V1023" s="79">
        <v>5</v>
      </c>
      <c r="W1023" s="79">
        <v>10</v>
      </c>
      <c r="X1023">
        <v>0.69148334600000005</v>
      </c>
      <c r="Y1023" t="s">
        <v>719</v>
      </c>
      <c r="Z1023" t="s">
        <v>623</v>
      </c>
      <c r="AA1023">
        <v>1</v>
      </c>
      <c r="AB1023">
        <v>306</v>
      </c>
      <c r="AE1023" t="s">
        <v>531</v>
      </c>
      <c r="AF1023">
        <v>306</v>
      </c>
      <c r="AG1023">
        <v>0.187</v>
      </c>
      <c r="AH1023">
        <v>57.222000000000001</v>
      </c>
      <c r="AI1023">
        <v>248.77799999999999</v>
      </c>
      <c r="AJ1023">
        <v>0.187</v>
      </c>
      <c r="AK1023">
        <v>57.222000000000001</v>
      </c>
      <c r="AL1023">
        <v>248.77799999999999</v>
      </c>
      <c r="AM1023">
        <v>64.294382022471908</v>
      </c>
      <c r="AN1023">
        <v>279.52584269662918</v>
      </c>
      <c r="AO1023">
        <v>4.4458494409901128E-2</v>
      </c>
      <c r="AP1023">
        <v>0.19328746500133481</v>
      </c>
      <c r="AQ1023">
        <v>0.13235348158759747</v>
      </c>
    </row>
    <row r="1024" spans="1:43" x14ac:dyDescent="0.35">
      <c r="A1024">
        <v>1023</v>
      </c>
      <c r="B1024">
        <v>67</v>
      </c>
      <c r="C1024" t="s">
        <v>9</v>
      </c>
      <c r="D1024" s="13">
        <v>-5.95</v>
      </c>
      <c r="E1024" s="6">
        <v>106.16</v>
      </c>
      <c r="F1024">
        <v>0.46</v>
      </c>
      <c r="G1024" t="s">
        <v>47</v>
      </c>
      <c r="H1024">
        <v>11</v>
      </c>
      <c r="I1024">
        <v>2095.7947042494002</v>
      </c>
      <c r="J1024" s="80">
        <v>2016</v>
      </c>
      <c r="K1024" t="s">
        <v>40</v>
      </c>
      <c r="M1024">
        <v>1</v>
      </c>
      <c r="O1024" t="s">
        <v>12</v>
      </c>
      <c r="P1024">
        <v>89</v>
      </c>
      <c r="Q1024" t="s">
        <v>13</v>
      </c>
      <c r="R1024" t="s">
        <v>14</v>
      </c>
      <c r="S1024" t="s">
        <v>14</v>
      </c>
      <c r="T1024" s="79">
        <v>0</v>
      </c>
      <c r="U1024" s="79">
        <v>10</v>
      </c>
      <c r="V1024" s="79">
        <v>5</v>
      </c>
      <c r="W1024" s="79">
        <v>10</v>
      </c>
      <c r="X1024">
        <v>0.69148334600000005</v>
      </c>
      <c r="Y1024" t="s">
        <v>719</v>
      </c>
      <c r="Z1024" t="s">
        <v>623</v>
      </c>
      <c r="AA1024">
        <v>1</v>
      </c>
      <c r="AB1024">
        <v>194</v>
      </c>
      <c r="AE1024" t="s">
        <v>531</v>
      </c>
      <c r="AF1024">
        <v>194</v>
      </c>
      <c r="AG1024">
        <v>0.187</v>
      </c>
      <c r="AH1024">
        <v>36.277999999999999</v>
      </c>
      <c r="AI1024">
        <v>157.72200000000001</v>
      </c>
      <c r="AJ1024">
        <v>0.187</v>
      </c>
      <c r="AK1024">
        <v>36.277999999999999</v>
      </c>
      <c r="AL1024">
        <v>157.72200000000001</v>
      </c>
      <c r="AM1024">
        <v>40.761797752808988</v>
      </c>
      <c r="AN1024">
        <v>177.21573033707867</v>
      </c>
      <c r="AO1024">
        <v>2.8186104299087644E-2</v>
      </c>
      <c r="AP1024">
        <v>0.12254172617731687</v>
      </c>
      <c r="AQ1024">
        <v>0.13195626365865479</v>
      </c>
    </row>
    <row r="1025" spans="1:43" x14ac:dyDescent="0.35">
      <c r="A1025">
        <v>1024</v>
      </c>
      <c r="B1025">
        <v>67</v>
      </c>
      <c r="C1025" t="s">
        <v>9</v>
      </c>
      <c r="D1025" s="13">
        <v>-5.94</v>
      </c>
      <c r="E1025" s="6">
        <v>106.13</v>
      </c>
      <c r="F1025">
        <v>0.78</v>
      </c>
      <c r="G1025" t="s">
        <v>47</v>
      </c>
      <c r="H1025">
        <v>13</v>
      </c>
      <c r="I1025">
        <v>2071.37471885163</v>
      </c>
      <c r="J1025" s="80">
        <v>2016</v>
      </c>
      <c r="K1025" t="s">
        <v>40</v>
      </c>
      <c r="M1025">
        <v>1</v>
      </c>
      <c r="O1025" t="s">
        <v>12</v>
      </c>
      <c r="P1025">
        <v>89</v>
      </c>
      <c r="Q1025" t="s">
        <v>13</v>
      </c>
      <c r="R1025" t="s">
        <v>14</v>
      </c>
      <c r="S1025" t="s">
        <v>14</v>
      </c>
      <c r="T1025" s="79">
        <v>0</v>
      </c>
      <c r="U1025" s="79">
        <v>10</v>
      </c>
      <c r="V1025" s="79">
        <v>5</v>
      </c>
      <c r="W1025" s="79">
        <v>10</v>
      </c>
      <c r="X1025">
        <v>0.69148334600000005</v>
      </c>
      <c r="Y1025" t="s">
        <v>719</v>
      </c>
      <c r="Z1025" t="s">
        <v>623</v>
      </c>
      <c r="AA1025">
        <v>1</v>
      </c>
      <c r="AB1025">
        <v>230</v>
      </c>
      <c r="AE1025" t="s">
        <v>531</v>
      </c>
      <c r="AF1025">
        <v>230</v>
      </c>
      <c r="AG1025">
        <v>0.187</v>
      </c>
      <c r="AH1025">
        <v>43.01</v>
      </c>
      <c r="AI1025">
        <v>186.99</v>
      </c>
      <c r="AJ1025">
        <v>0.187</v>
      </c>
      <c r="AK1025">
        <v>43.01</v>
      </c>
      <c r="AL1025">
        <v>186.99</v>
      </c>
      <c r="AM1025">
        <v>48.325842696629209</v>
      </c>
      <c r="AN1025">
        <v>210.10112359550561</v>
      </c>
      <c r="AO1025">
        <v>3.3416515406134828E-2</v>
      </c>
      <c r="AP1025">
        <v>0.1452814279421798</v>
      </c>
      <c r="AQ1025">
        <v>0.13169211421955859</v>
      </c>
    </row>
    <row r="1026" spans="1:43" x14ac:dyDescent="0.35">
      <c r="A1026">
        <v>1025</v>
      </c>
      <c r="B1026">
        <v>67</v>
      </c>
      <c r="C1026" t="s">
        <v>9</v>
      </c>
      <c r="D1026" s="13">
        <v>-5.95</v>
      </c>
      <c r="E1026" s="6">
        <v>106.37</v>
      </c>
      <c r="F1026">
        <v>1.1000000000000001</v>
      </c>
      <c r="G1026" t="s">
        <v>614</v>
      </c>
      <c r="H1026">
        <v>4</v>
      </c>
      <c r="I1026">
        <v>2223.0107214377999</v>
      </c>
      <c r="J1026" s="80">
        <v>2016</v>
      </c>
      <c r="K1026" t="s">
        <v>40</v>
      </c>
      <c r="M1026">
        <v>1</v>
      </c>
      <c r="O1026" t="s">
        <v>12</v>
      </c>
      <c r="P1026">
        <v>89</v>
      </c>
      <c r="Q1026" t="s">
        <v>13</v>
      </c>
      <c r="R1026" t="s">
        <v>14</v>
      </c>
      <c r="S1026" t="s">
        <v>14</v>
      </c>
      <c r="T1026" s="79">
        <v>0</v>
      </c>
      <c r="U1026" s="79">
        <v>10</v>
      </c>
      <c r="V1026" s="79">
        <v>5</v>
      </c>
      <c r="W1026" s="79">
        <v>10</v>
      </c>
      <c r="X1026">
        <v>0.69148334600000005</v>
      </c>
      <c r="Y1026" t="s">
        <v>719</v>
      </c>
      <c r="Z1026" t="s">
        <v>623</v>
      </c>
      <c r="AA1026">
        <v>1</v>
      </c>
      <c r="AB1026">
        <v>431</v>
      </c>
      <c r="AE1026" t="s">
        <v>531</v>
      </c>
      <c r="AF1026">
        <v>431</v>
      </c>
      <c r="AG1026">
        <v>0.187</v>
      </c>
      <c r="AH1026">
        <v>80.596999999999994</v>
      </c>
      <c r="AI1026">
        <v>350.40300000000002</v>
      </c>
      <c r="AJ1026">
        <v>0.187</v>
      </c>
      <c r="AK1026">
        <v>80.596999999999994</v>
      </c>
      <c r="AL1026">
        <v>350.40300000000002</v>
      </c>
      <c r="AM1026">
        <v>90.558426966292132</v>
      </c>
      <c r="AN1026">
        <v>393.71123595505622</v>
      </c>
      <c r="AO1026">
        <v>6.2619644087148318E-2</v>
      </c>
      <c r="AP1026">
        <v>0.2722447627959978</v>
      </c>
      <c r="AQ1026">
        <v>0.13288496611575845</v>
      </c>
    </row>
    <row r="1027" spans="1:43" x14ac:dyDescent="0.35">
      <c r="A1027">
        <v>1026</v>
      </c>
      <c r="B1027">
        <v>67</v>
      </c>
      <c r="C1027" t="s">
        <v>9</v>
      </c>
      <c r="D1027" s="13">
        <v>-5.93</v>
      </c>
      <c r="E1027" s="6">
        <v>106.35</v>
      </c>
      <c r="F1027">
        <v>2.19</v>
      </c>
      <c r="G1027" t="s">
        <v>614</v>
      </c>
      <c r="H1027">
        <v>12</v>
      </c>
      <c r="I1027">
        <v>2231.3082321138099</v>
      </c>
      <c r="J1027" s="80">
        <v>2016</v>
      </c>
      <c r="K1027" t="s">
        <v>40</v>
      </c>
      <c r="M1027">
        <v>1</v>
      </c>
      <c r="O1027" t="s">
        <v>12</v>
      </c>
      <c r="P1027">
        <v>89</v>
      </c>
      <c r="Q1027" t="s">
        <v>13</v>
      </c>
      <c r="R1027" t="s">
        <v>14</v>
      </c>
      <c r="S1027" t="s">
        <v>14</v>
      </c>
      <c r="T1027" s="79">
        <v>0</v>
      </c>
      <c r="U1027" s="79">
        <v>10</v>
      </c>
      <c r="V1027" s="79">
        <v>5</v>
      </c>
      <c r="W1027" s="79">
        <v>10</v>
      </c>
      <c r="X1027">
        <v>0.69148334600000005</v>
      </c>
      <c r="Y1027" t="s">
        <v>719</v>
      </c>
      <c r="Z1027" t="s">
        <v>623</v>
      </c>
      <c r="AA1027">
        <v>1</v>
      </c>
      <c r="AB1027">
        <v>386</v>
      </c>
      <c r="AE1027" t="s">
        <v>531</v>
      </c>
      <c r="AF1027">
        <v>386</v>
      </c>
      <c r="AG1027">
        <v>0.187</v>
      </c>
      <c r="AH1027">
        <v>72.182000000000002</v>
      </c>
      <c r="AI1027">
        <v>313.81799999999998</v>
      </c>
      <c r="AJ1027">
        <v>0.187</v>
      </c>
      <c r="AK1027">
        <v>72.182000000000002</v>
      </c>
      <c r="AL1027">
        <v>313.81799999999998</v>
      </c>
      <c r="AM1027">
        <v>81.103370786516862</v>
      </c>
      <c r="AN1027">
        <v>352.60449438202244</v>
      </c>
      <c r="AO1027">
        <v>5.6081630203339332E-2</v>
      </c>
      <c r="AP1027">
        <v>0.24382013558991911</v>
      </c>
      <c r="AQ1027">
        <v>0.1318241227762269</v>
      </c>
    </row>
    <row r="1028" spans="1:43" x14ac:dyDescent="0.35">
      <c r="A1028">
        <v>1027</v>
      </c>
      <c r="B1028">
        <v>68</v>
      </c>
      <c r="C1028" t="s">
        <v>9</v>
      </c>
      <c r="D1028" s="5">
        <v>28.748611</v>
      </c>
      <c r="E1028" s="5">
        <v>48.34</v>
      </c>
      <c r="F1028">
        <v>0</v>
      </c>
      <c r="G1028" t="s">
        <v>10</v>
      </c>
      <c r="H1028">
        <v>0</v>
      </c>
      <c r="I1028">
        <v>184.69543927461001</v>
      </c>
      <c r="J1028" s="81">
        <v>2018</v>
      </c>
      <c r="K1028" t="s">
        <v>11</v>
      </c>
      <c r="L1028">
        <v>250</v>
      </c>
      <c r="M1028">
        <v>30.131484459999999</v>
      </c>
      <c r="N1028">
        <v>5</v>
      </c>
      <c r="O1028" t="s">
        <v>12</v>
      </c>
      <c r="P1028">
        <v>89</v>
      </c>
      <c r="Q1028" t="s">
        <v>13</v>
      </c>
      <c r="R1028" t="s">
        <v>14</v>
      </c>
      <c r="S1028" t="s">
        <v>16</v>
      </c>
      <c r="T1028" s="79">
        <v>0</v>
      </c>
      <c r="U1028" s="79">
        <v>5</v>
      </c>
      <c r="V1028" s="79">
        <v>2.5</v>
      </c>
      <c r="W1028" s="79">
        <v>5</v>
      </c>
      <c r="X1028">
        <v>1.1762940884999999</v>
      </c>
      <c r="Y1028" t="s">
        <v>787</v>
      </c>
      <c r="Z1028" t="s">
        <v>650</v>
      </c>
      <c r="AA1028">
        <v>1</v>
      </c>
      <c r="AB1028">
        <v>0</v>
      </c>
      <c r="AE1028" t="s">
        <v>533</v>
      </c>
      <c r="AF1028">
        <v>0</v>
      </c>
      <c r="AG1028" t="s">
        <v>671</v>
      </c>
      <c r="AH1028" t="s">
        <v>1129</v>
      </c>
      <c r="AI1028" t="s">
        <v>1130</v>
      </c>
      <c r="AJ1028">
        <v>0.59524549999999998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0.13341858489683281</v>
      </c>
    </row>
    <row r="1029" spans="1:43" x14ac:dyDescent="0.35">
      <c r="A1029">
        <v>1028</v>
      </c>
      <c r="B1029">
        <v>68</v>
      </c>
      <c r="C1029" t="s">
        <v>9</v>
      </c>
      <c r="D1029" s="5">
        <v>28.759166</v>
      </c>
      <c r="E1029" s="5">
        <v>48.321389000000003</v>
      </c>
      <c r="F1029">
        <v>0</v>
      </c>
      <c r="G1029" t="s">
        <v>10</v>
      </c>
      <c r="H1029">
        <v>0</v>
      </c>
      <c r="I1029">
        <v>181.61759177673699</v>
      </c>
      <c r="J1029" s="81">
        <v>2018</v>
      </c>
      <c r="K1029" t="s">
        <v>11</v>
      </c>
      <c r="L1029">
        <v>250</v>
      </c>
      <c r="M1029">
        <v>30.131484459999999</v>
      </c>
      <c r="N1029">
        <v>5</v>
      </c>
      <c r="O1029" t="s">
        <v>12</v>
      </c>
      <c r="P1029">
        <v>89</v>
      </c>
      <c r="Q1029" t="s">
        <v>13</v>
      </c>
      <c r="R1029" t="s">
        <v>14</v>
      </c>
      <c r="S1029" t="s">
        <v>16</v>
      </c>
      <c r="T1029" s="79">
        <v>0</v>
      </c>
      <c r="U1029" s="79">
        <v>5</v>
      </c>
      <c r="V1029" s="79">
        <v>2.5</v>
      </c>
      <c r="W1029" s="79">
        <v>5</v>
      </c>
      <c r="X1029">
        <v>1.1762940884999999</v>
      </c>
      <c r="Y1029" t="s">
        <v>787</v>
      </c>
      <c r="Z1029" t="s">
        <v>650</v>
      </c>
      <c r="AA1029">
        <v>1</v>
      </c>
      <c r="AB1029">
        <v>0</v>
      </c>
      <c r="AE1029" t="s">
        <v>533</v>
      </c>
      <c r="AF1029">
        <v>0</v>
      </c>
      <c r="AG1029" t="s">
        <v>671</v>
      </c>
      <c r="AH1029" t="s">
        <v>1129</v>
      </c>
      <c r="AI1029" t="s">
        <v>1130</v>
      </c>
      <c r="AJ1029">
        <v>0.59524549999999998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0.13341858489683281</v>
      </c>
    </row>
    <row r="1030" spans="1:43" x14ac:dyDescent="0.35">
      <c r="A1030">
        <v>1029</v>
      </c>
      <c r="B1030">
        <v>68</v>
      </c>
      <c r="C1030" t="s">
        <v>9</v>
      </c>
      <c r="D1030" s="5">
        <v>28.78</v>
      </c>
      <c r="E1030" s="5">
        <v>48.295278000000003</v>
      </c>
      <c r="F1030">
        <v>0</v>
      </c>
      <c r="G1030" t="s">
        <v>10</v>
      </c>
      <c r="H1030">
        <v>0</v>
      </c>
      <c r="I1030">
        <v>177.94802602397201</v>
      </c>
      <c r="J1030" s="81">
        <v>2018</v>
      </c>
      <c r="K1030" t="s">
        <v>11</v>
      </c>
      <c r="L1030">
        <v>250</v>
      </c>
      <c r="M1030">
        <v>30.131484459999999</v>
      </c>
      <c r="N1030">
        <v>5</v>
      </c>
      <c r="O1030" t="s">
        <v>12</v>
      </c>
      <c r="P1030">
        <v>89</v>
      </c>
      <c r="Q1030" t="s">
        <v>13</v>
      </c>
      <c r="R1030" t="s">
        <v>14</v>
      </c>
      <c r="S1030" t="s">
        <v>16</v>
      </c>
      <c r="T1030" s="79">
        <v>0</v>
      </c>
      <c r="U1030" s="79">
        <v>5</v>
      </c>
      <c r="V1030" s="79">
        <v>2.5</v>
      </c>
      <c r="W1030" s="79">
        <v>5</v>
      </c>
      <c r="X1030">
        <v>1.1762940884999999</v>
      </c>
      <c r="Y1030" t="s">
        <v>787</v>
      </c>
      <c r="Z1030" t="s">
        <v>650</v>
      </c>
      <c r="AA1030">
        <v>1</v>
      </c>
      <c r="AB1030">
        <v>0</v>
      </c>
      <c r="AE1030" t="s">
        <v>533</v>
      </c>
      <c r="AF1030">
        <v>0</v>
      </c>
      <c r="AG1030" t="s">
        <v>671</v>
      </c>
      <c r="AH1030" t="s">
        <v>1129</v>
      </c>
      <c r="AI1030" t="s">
        <v>1130</v>
      </c>
      <c r="AJ1030">
        <v>0.59524549999999998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0.13341858489683281</v>
      </c>
    </row>
    <row r="1031" spans="1:43" x14ac:dyDescent="0.35">
      <c r="A1031">
        <v>1030</v>
      </c>
      <c r="B1031">
        <v>68</v>
      </c>
      <c r="C1031" t="s">
        <v>9</v>
      </c>
      <c r="D1031" s="5">
        <v>28.881111000000001</v>
      </c>
      <c r="E1031" s="5">
        <v>48.286943999999998</v>
      </c>
      <c r="F1031">
        <v>0</v>
      </c>
      <c r="G1031" t="s">
        <v>10</v>
      </c>
      <c r="H1031">
        <v>0</v>
      </c>
      <c r="I1031">
        <v>181.93726935095</v>
      </c>
      <c r="J1031" s="81">
        <v>2018</v>
      </c>
      <c r="K1031" t="s">
        <v>11</v>
      </c>
      <c r="L1031">
        <v>250</v>
      </c>
      <c r="M1031">
        <v>30.131484459999999</v>
      </c>
      <c r="N1031">
        <v>5</v>
      </c>
      <c r="O1031" t="s">
        <v>12</v>
      </c>
      <c r="P1031">
        <v>89</v>
      </c>
      <c r="Q1031" t="s">
        <v>13</v>
      </c>
      <c r="R1031" t="s">
        <v>14</v>
      </c>
      <c r="S1031" t="s">
        <v>16</v>
      </c>
      <c r="T1031" s="79">
        <v>0</v>
      </c>
      <c r="U1031" s="79">
        <v>5</v>
      </c>
      <c r="V1031" s="79">
        <v>2.5</v>
      </c>
      <c r="W1031" s="79">
        <v>5</v>
      </c>
      <c r="X1031">
        <v>1.1762940884999999</v>
      </c>
      <c r="Y1031" t="s">
        <v>787</v>
      </c>
      <c r="Z1031" t="s">
        <v>650</v>
      </c>
      <c r="AA1031">
        <v>1</v>
      </c>
      <c r="AB1031">
        <v>0</v>
      </c>
      <c r="AE1031" t="s">
        <v>533</v>
      </c>
      <c r="AF1031">
        <v>0</v>
      </c>
      <c r="AG1031" t="s">
        <v>671</v>
      </c>
      <c r="AH1031" t="s">
        <v>1129</v>
      </c>
      <c r="AI1031" t="s">
        <v>1130</v>
      </c>
      <c r="AJ1031">
        <v>0.59524549999999998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0.13341858489683281</v>
      </c>
    </row>
    <row r="1032" spans="1:43" x14ac:dyDescent="0.35">
      <c r="A1032">
        <v>1031</v>
      </c>
      <c r="B1032">
        <v>68</v>
      </c>
      <c r="C1032" t="s">
        <v>9</v>
      </c>
      <c r="D1032" s="5">
        <v>28.898056</v>
      </c>
      <c r="E1032" s="5">
        <v>48.234166999999999</v>
      </c>
      <c r="F1032">
        <v>0</v>
      </c>
      <c r="G1032" t="s">
        <v>10</v>
      </c>
      <c r="H1032">
        <v>0</v>
      </c>
      <c r="I1032">
        <v>173.264663826987</v>
      </c>
      <c r="J1032" s="81">
        <v>2018</v>
      </c>
      <c r="K1032" t="s">
        <v>11</v>
      </c>
      <c r="L1032">
        <v>250</v>
      </c>
      <c r="M1032">
        <v>30.131484459999999</v>
      </c>
      <c r="N1032">
        <v>5</v>
      </c>
      <c r="O1032" t="s">
        <v>12</v>
      </c>
      <c r="P1032">
        <v>89</v>
      </c>
      <c r="Q1032" t="s">
        <v>13</v>
      </c>
      <c r="R1032" t="s">
        <v>14</v>
      </c>
      <c r="S1032" t="s">
        <v>16</v>
      </c>
      <c r="T1032" s="79">
        <v>0</v>
      </c>
      <c r="U1032" s="79">
        <v>5</v>
      </c>
      <c r="V1032" s="79">
        <v>2.5</v>
      </c>
      <c r="W1032" s="79">
        <v>5</v>
      </c>
      <c r="X1032">
        <v>1.176294089</v>
      </c>
      <c r="Y1032" t="s">
        <v>787</v>
      </c>
      <c r="Z1032" t="s">
        <v>650</v>
      </c>
      <c r="AA1032">
        <v>1</v>
      </c>
      <c r="AB1032">
        <v>2</v>
      </c>
      <c r="AE1032" t="s">
        <v>533</v>
      </c>
      <c r="AF1032">
        <v>0.37783446214736904</v>
      </c>
      <c r="AG1032" t="s">
        <v>671</v>
      </c>
      <c r="AH1032" t="s">
        <v>1129</v>
      </c>
      <c r="AI1032" t="s">
        <v>1130</v>
      </c>
      <c r="AJ1032">
        <v>0.59524549999999998</v>
      </c>
      <c r="AK1032">
        <v>0.22490426333814176</v>
      </c>
      <c r="AL1032">
        <v>0.15293019880922729</v>
      </c>
      <c r="AM1032">
        <v>7.6142688941134447</v>
      </c>
      <c r="AN1032">
        <v>5.1775437178482493</v>
      </c>
      <c r="AO1032">
        <v>8.956619492202212E-3</v>
      </c>
      <c r="AP1032">
        <v>6.0903140708439794E-3</v>
      </c>
      <c r="AQ1032">
        <v>0.13341858489683281</v>
      </c>
    </row>
    <row r="1033" spans="1:43" x14ac:dyDescent="0.35">
      <c r="A1033">
        <v>1032</v>
      </c>
      <c r="B1033">
        <v>68</v>
      </c>
      <c r="C1033" t="s">
        <v>9</v>
      </c>
      <c r="D1033" s="5">
        <v>28.959790000000002</v>
      </c>
      <c r="E1033" s="5">
        <v>48.183653</v>
      </c>
      <c r="F1033">
        <v>0</v>
      </c>
      <c r="G1033" t="s">
        <v>10</v>
      </c>
      <c r="H1033">
        <v>0</v>
      </c>
      <c r="I1033">
        <v>167.79386651693599</v>
      </c>
      <c r="J1033" s="81">
        <v>2018</v>
      </c>
      <c r="K1033" t="s">
        <v>11</v>
      </c>
      <c r="L1033">
        <v>250</v>
      </c>
      <c r="M1033">
        <v>30.131484459999999</v>
      </c>
      <c r="N1033">
        <v>5</v>
      </c>
      <c r="O1033" t="s">
        <v>12</v>
      </c>
      <c r="P1033">
        <v>89</v>
      </c>
      <c r="Q1033" t="s">
        <v>13</v>
      </c>
      <c r="R1033" t="s">
        <v>14</v>
      </c>
      <c r="S1033" t="s">
        <v>16</v>
      </c>
      <c r="T1033" s="79">
        <v>0</v>
      </c>
      <c r="U1033" s="79">
        <v>5</v>
      </c>
      <c r="V1033" s="79">
        <v>2.5</v>
      </c>
      <c r="W1033" s="79">
        <v>5</v>
      </c>
      <c r="X1033">
        <v>1.2182593589999999</v>
      </c>
      <c r="Y1033" t="s">
        <v>787</v>
      </c>
      <c r="Z1033" t="s">
        <v>650</v>
      </c>
      <c r="AA1033">
        <v>1</v>
      </c>
      <c r="AB1033">
        <v>0</v>
      </c>
      <c r="AE1033" t="s">
        <v>533</v>
      </c>
      <c r="AF1033">
        <v>0</v>
      </c>
      <c r="AG1033" t="s">
        <v>671</v>
      </c>
      <c r="AH1033" t="s">
        <v>1129</v>
      </c>
      <c r="AI1033" t="s">
        <v>1130</v>
      </c>
      <c r="AJ1033">
        <v>0.59524549999999998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0.13341858489683281</v>
      </c>
    </row>
    <row r="1034" spans="1:43" x14ac:dyDescent="0.35">
      <c r="A1034">
        <v>1033</v>
      </c>
      <c r="B1034">
        <v>68</v>
      </c>
      <c r="C1034" t="s">
        <v>9</v>
      </c>
      <c r="D1034" s="5">
        <v>29.1</v>
      </c>
      <c r="E1034" s="5">
        <v>48.138333000000003</v>
      </c>
      <c r="F1034">
        <v>0</v>
      </c>
      <c r="G1034" t="s">
        <v>10</v>
      </c>
      <c r="H1034">
        <v>0</v>
      </c>
      <c r="I1034">
        <v>164.62075830829801</v>
      </c>
      <c r="J1034" s="81">
        <v>2018</v>
      </c>
      <c r="K1034" t="s">
        <v>11</v>
      </c>
      <c r="L1034">
        <v>250</v>
      </c>
      <c r="M1034">
        <v>30.131484459999999</v>
      </c>
      <c r="N1034">
        <v>5</v>
      </c>
      <c r="O1034" t="s">
        <v>12</v>
      </c>
      <c r="P1034">
        <v>89</v>
      </c>
      <c r="Q1034" t="s">
        <v>13</v>
      </c>
      <c r="R1034" t="s">
        <v>14</v>
      </c>
      <c r="S1034" t="s">
        <v>16</v>
      </c>
      <c r="T1034" s="79">
        <v>0</v>
      </c>
      <c r="U1034" s="79">
        <v>5</v>
      </c>
      <c r="V1034" s="79">
        <v>2.5</v>
      </c>
      <c r="W1034" s="79">
        <v>5</v>
      </c>
      <c r="X1034">
        <v>1.2182593589999999</v>
      </c>
      <c r="Y1034" t="s">
        <v>787</v>
      </c>
      <c r="Z1034" t="s">
        <v>650</v>
      </c>
      <c r="AA1034">
        <v>1</v>
      </c>
      <c r="AB1034">
        <v>0</v>
      </c>
      <c r="AE1034" t="s">
        <v>533</v>
      </c>
      <c r="AF1034">
        <v>0</v>
      </c>
      <c r="AG1034" t="s">
        <v>671</v>
      </c>
      <c r="AH1034" t="s">
        <v>1129</v>
      </c>
      <c r="AI1034" t="s">
        <v>1130</v>
      </c>
      <c r="AJ1034">
        <v>0.59524549999999998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0.13341858489683281</v>
      </c>
    </row>
    <row r="1035" spans="1:43" x14ac:dyDescent="0.35">
      <c r="A1035">
        <v>1034</v>
      </c>
      <c r="B1035">
        <v>68</v>
      </c>
      <c r="C1035" t="s">
        <v>9</v>
      </c>
      <c r="D1035" s="5">
        <v>29.154678000000001</v>
      </c>
      <c r="E1035" s="5">
        <v>48.126429000000002</v>
      </c>
      <c r="F1035">
        <v>0</v>
      </c>
      <c r="G1035" t="s">
        <v>10</v>
      </c>
      <c r="H1035">
        <v>0</v>
      </c>
      <c r="I1035">
        <v>164.23520134946801</v>
      </c>
      <c r="J1035" s="81">
        <v>2018</v>
      </c>
      <c r="K1035" t="s">
        <v>11</v>
      </c>
      <c r="L1035">
        <v>250</v>
      </c>
      <c r="M1035">
        <v>30.131484459999999</v>
      </c>
      <c r="N1035">
        <v>5</v>
      </c>
      <c r="O1035" t="s">
        <v>12</v>
      </c>
      <c r="P1035">
        <v>89</v>
      </c>
      <c r="Q1035" t="s">
        <v>13</v>
      </c>
      <c r="R1035" t="s">
        <v>14</v>
      </c>
      <c r="S1035" t="s">
        <v>16</v>
      </c>
      <c r="T1035" s="79">
        <v>0</v>
      </c>
      <c r="U1035" s="79">
        <v>5</v>
      </c>
      <c r="V1035" s="79">
        <v>2.5</v>
      </c>
      <c r="W1035" s="79">
        <v>5</v>
      </c>
      <c r="X1035">
        <v>1.2182593589999999</v>
      </c>
      <c r="Y1035" t="s">
        <v>787</v>
      </c>
      <c r="Z1035" t="s">
        <v>650</v>
      </c>
      <c r="AA1035">
        <v>1</v>
      </c>
      <c r="AB1035">
        <v>0</v>
      </c>
      <c r="AE1035" t="s">
        <v>533</v>
      </c>
      <c r="AF1035">
        <v>0</v>
      </c>
      <c r="AG1035" t="s">
        <v>671</v>
      </c>
      <c r="AH1035" t="s">
        <v>1129</v>
      </c>
      <c r="AI1035" t="s">
        <v>1130</v>
      </c>
      <c r="AJ1035">
        <v>0.59524549999999998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0.13341858489683281</v>
      </c>
    </row>
    <row r="1036" spans="1:43" x14ac:dyDescent="0.35">
      <c r="A1036">
        <v>1035</v>
      </c>
      <c r="B1036">
        <v>68</v>
      </c>
      <c r="C1036" t="s">
        <v>9</v>
      </c>
      <c r="D1036" s="5">
        <v>29.173013000000001</v>
      </c>
      <c r="E1036" s="5">
        <v>48.124282000000001</v>
      </c>
      <c r="F1036">
        <v>0</v>
      </c>
      <c r="G1036" t="s">
        <v>10</v>
      </c>
      <c r="H1036">
        <v>0</v>
      </c>
      <c r="I1036">
        <v>164.300798764364</v>
      </c>
      <c r="J1036" s="81">
        <v>2018</v>
      </c>
      <c r="K1036" t="s">
        <v>11</v>
      </c>
      <c r="L1036">
        <v>250</v>
      </c>
      <c r="M1036">
        <v>30.131484459999999</v>
      </c>
      <c r="N1036">
        <v>5</v>
      </c>
      <c r="O1036" t="s">
        <v>12</v>
      </c>
      <c r="P1036">
        <v>89</v>
      </c>
      <c r="Q1036" t="s">
        <v>13</v>
      </c>
      <c r="R1036" t="s">
        <v>14</v>
      </c>
      <c r="S1036" t="s">
        <v>16</v>
      </c>
      <c r="T1036" s="79">
        <v>0</v>
      </c>
      <c r="U1036" s="79">
        <v>5</v>
      </c>
      <c r="V1036" s="79">
        <v>2.5</v>
      </c>
      <c r="W1036" s="79">
        <v>5</v>
      </c>
      <c r="X1036">
        <v>1.2182593589999999</v>
      </c>
      <c r="Y1036" t="s">
        <v>787</v>
      </c>
      <c r="Z1036" t="s">
        <v>650</v>
      </c>
      <c r="AA1036">
        <v>1</v>
      </c>
      <c r="AB1036">
        <v>0</v>
      </c>
      <c r="AE1036" t="s">
        <v>533</v>
      </c>
      <c r="AF1036">
        <v>0</v>
      </c>
      <c r="AG1036" t="s">
        <v>671</v>
      </c>
      <c r="AH1036" t="s">
        <v>1129</v>
      </c>
      <c r="AI1036" t="s">
        <v>1130</v>
      </c>
      <c r="AJ1036">
        <v>0.59524549999999998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0.13341858489683281</v>
      </c>
    </row>
    <row r="1037" spans="1:43" x14ac:dyDescent="0.35">
      <c r="A1037">
        <v>1036</v>
      </c>
      <c r="B1037">
        <v>68</v>
      </c>
      <c r="C1037" t="s">
        <v>9</v>
      </c>
      <c r="D1037" s="5">
        <v>29.204491000000001</v>
      </c>
      <c r="E1037" s="5">
        <v>48.105321000000004</v>
      </c>
      <c r="F1037">
        <v>0</v>
      </c>
      <c r="G1037" t="s">
        <v>10</v>
      </c>
      <c r="H1037">
        <v>0</v>
      </c>
      <c r="I1037">
        <v>162.271148673867</v>
      </c>
      <c r="J1037" s="81">
        <v>2018</v>
      </c>
      <c r="K1037" t="s">
        <v>11</v>
      </c>
      <c r="L1037">
        <v>250</v>
      </c>
      <c r="M1037">
        <v>30.131484459999999</v>
      </c>
      <c r="N1037">
        <v>5</v>
      </c>
      <c r="O1037" t="s">
        <v>12</v>
      </c>
      <c r="P1037">
        <v>89</v>
      </c>
      <c r="Q1037" t="s">
        <v>13</v>
      </c>
      <c r="R1037" t="s">
        <v>14</v>
      </c>
      <c r="S1037" t="s">
        <v>16</v>
      </c>
      <c r="T1037" s="79">
        <v>0</v>
      </c>
      <c r="U1037" s="79">
        <v>5</v>
      </c>
      <c r="V1037" s="79">
        <v>2.5</v>
      </c>
      <c r="W1037" s="79">
        <v>5</v>
      </c>
      <c r="X1037">
        <v>1.2182593589999999</v>
      </c>
      <c r="Y1037" t="s">
        <v>787</v>
      </c>
      <c r="Z1037" t="s">
        <v>650</v>
      </c>
      <c r="AA1037">
        <v>1</v>
      </c>
      <c r="AB1037">
        <v>2</v>
      </c>
      <c r="AE1037" t="s">
        <v>533</v>
      </c>
      <c r="AF1037">
        <v>0.36481923258875165</v>
      </c>
      <c r="AG1037" t="s">
        <v>671</v>
      </c>
      <c r="AH1037" t="s">
        <v>1129</v>
      </c>
      <c r="AI1037" t="s">
        <v>1130</v>
      </c>
      <c r="AJ1037">
        <v>0.59524549999999998</v>
      </c>
      <c r="AK1037">
        <v>0.21715700651190775</v>
      </c>
      <c r="AL1037">
        <v>0.1476622260768439</v>
      </c>
      <c r="AM1037">
        <v>7.3519808619029963</v>
      </c>
      <c r="AN1037">
        <v>4.9991933374869992</v>
      </c>
      <c r="AO1037">
        <v>8.9566194922022103E-3</v>
      </c>
      <c r="AP1037">
        <v>6.090314070843982E-3</v>
      </c>
      <c r="AQ1037">
        <v>0.13341858489683281</v>
      </c>
    </row>
    <row r="1038" spans="1:43" x14ac:dyDescent="0.35">
      <c r="A1038">
        <v>1037</v>
      </c>
      <c r="B1038">
        <v>68</v>
      </c>
      <c r="C1038" t="s">
        <v>9</v>
      </c>
      <c r="D1038" s="5">
        <v>29.225069999999999</v>
      </c>
      <c r="E1038" s="5">
        <v>48.099117</v>
      </c>
      <c r="F1038">
        <v>0</v>
      </c>
      <c r="G1038" t="s">
        <v>10</v>
      </c>
      <c r="H1038">
        <v>0</v>
      </c>
      <c r="I1038">
        <v>162.14268260825801</v>
      </c>
      <c r="J1038" s="81">
        <v>2018</v>
      </c>
      <c r="K1038" t="s">
        <v>11</v>
      </c>
      <c r="L1038">
        <v>250</v>
      </c>
      <c r="M1038">
        <v>30.131484459999999</v>
      </c>
      <c r="N1038">
        <v>5</v>
      </c>
      <c r="O1038" t="s">
        <v>12</v>
      </c>
      <c r="P1038">
        <v>89</v>
      </c>
      <c r="Q1038" t="s">
        <v>13</v>
      </c>
      <c r="R1038" t="s">
        <v>14</v>
      </c>
      <c r="S1038" t="s">
        <v>16</v>
      </c>
      <c r="T1038" s="79">
        <v>0</v>
      </c>
      <c r="U1038" s="79">
        <v>5</v>
      </c>
      <c r="V1038" s="79">
        <v>2.5</v>
      </c>
      <c r="W1038" s="79">
        <v>5</v>
      </c>
      <c r="X1038">
        <v>1.2182593589999999</v>
      </c>
      <c r="Y1038" t="s">
        <v>787</v>
      </c>
      <c r="Z1038" t="s">
        <v>650</v>
      </c>
      <c r="AA1038">
        <v>1</v>
      </c>
      <c r="AB1038">
        <v>0</v>
      </c>
      <c r="AE1038" t="s">
        <v>533</v>
      </c>
      <c r="AF1038">
        <v>0</v>
      </c>
      <c r="AG1038" t="s">
        <v>671</v>
      </c>
      <c r="AH1038" t="s">
        <v>1129</v>
      </c>
      <c r="AI1038" t="s">
        <v>1130</v>
      </c>
      <c r="AJ1038">
        <v>0.59524549999999998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0.13341858489683281</v>
      </c>
    </row>
    <row r="1039" spans="1:43" x14ac:dyDescent="0.35">
      <c r="A1039">
        <v>1038</v>
      </c>
      <c r="B1039">
        <v>68</v>
      </c>
      <c r="C1039" t="s">
        <v>9</v>
      </c>
      <c r="D1039" s="5">
        <v>29.260852</v>
      </c>
      <c r="E1039" s="5">
        <v>48.086709999999997</v>
      </c>
      <c r="F1039">
        <v>0</v>
      </c>
      <c r="G1039" t="s">
        <v>10</v>
      </c>
      <c r="H1039">
        <v>0</v>
      </c>
      <c r="I1039">
        <v>161.90590902426499</v>
      </c>
      <c r="J1039" s="81">
        <v>2018</v>
      </c>
      <c r="K1039" t="s">
        <v>11</v>
      </c>
      <c r="L1039">
        <v>250</v>
      </c>
      <c r="M1039">
        <v>30.131484459999999</v>
      </c>
      <c r="N1039">
        <v>5</v>
      </c>
      <c r="O1039" t="s">
        <v>12</v>
      </c>
      <c r="P1039">
        <v>89</v>
      </c>
      <c r="Q1039" t="s">
        <v>13</v>
      </c>
      <c r="R1039" t="s">
        <v>14</v>
      </c>
      <c r="S1039" t="s">
        <v>16</v>
      </c>
      <c r="T1039" s="79">
        <v>0</v>
      </c>
      <c r="U1039" s="79">
        <v>5</v>
      </c>
      <c r="V1039" s="79">
        <v>2.5</v>
      </c>
      <c r="W1039" s="79">
        <v>5</v>
      </c>
      <c r="X1039">
        <v>1.2182593589999999</v>
      </c>
      <c r="Y1039" t="s">
        <v>787</v>
      </c>
      <c r="Z1039" t="s">
        <v>650</v>
      </c>
      <c r="AA1039">
        <v>1</v>
      </c>
      <c r="AB1039">
        <v>2</v>
      </c>
      <c r="AE1039" t="s">
        <v>533</v>
      </c>
      <c r="AF1039">
        <v>0.36481923258875165</v>
      </c>
      <c r="AG1039" t="s">
        <v>671</v>
      </c>
      <c r="AH1039" t="s">
        <v>1129</v>
      </c>
      <c r="AI1039" t="s">
        <v>1130</v>
      </c>
      <c r="AJ1039">
        <v>0.59524549999999998</v>
      </c>
      <c r="AK1039">
        <v>0.21715700651190775</v>
      </c>
      <c r="AL1039">
        <v>0.1476622260768439</v>
      </c>
      <c r="AM1039">
        <v>7.3519808619029963</v>
      </c>
      <c r="AN1039">
        <v>4.9991933374869992</v>
      </c>
      <c r="AO1039">
        <v>8.9566194922022103E-3</v>
      </c>
      <c r="AP1039">
        <v>6.090314070843982E-3</v>
      </c>
      <c r="AQ1039">
        <v>0.13341858489683281</v>
      </c>
    </row>
    <row r="1040" spans="1:43" x14ac:dyDescent="0.35">
      <c r="A1040">
        <v>1039</v>
      </c>
      <c r="B1040">
        <v>68</v>
      </c>
      <c r="C1040" t="s">
        <v>9</v>
      </c>
      <c r="D1040" s="5">
        <v>29.272106000000001</v>
      </c>
      <c r="E1040" s="5">
        <v>48.090288999999999</v>
      </c>
      <c r="F1040">
        <v>0</v>
      </c>
      <c r="G1040" t="s">
        <v>10</v>
      </c>
      <c r="H1040">
        <v>0</v>
      </c>
      <c r="I1040">
        <v>162.697742487575</v>
      </c>
      <c r="J1040" s="81">
        <v>2018</v>
      </c>
      <c r="K1040" t="s">
        <v>11</v>
      </c>
      <c r="L1040">
        <v>250</v>
      </c>
      <c r="M1040">
        <v>30.131484459999999</v>
      </c>
      <c r="N1040">
        <v>5</v>
      </c>
      <c r="O1040" t="s">
        <v>12</v>
      </c>
      <c r="P1040">
        <v>89</v>
      </c>
      <c r="Q1040" t="s">
        <v>13</v>
      </c>
      <c r="R1040" t="s">
        <v>14</v>
      </c>
      <c r="S1040" t="s">
        <v>16</v>
      </c>
      <c r="T1040" s="79">
        <v>0</v>
      </c>
      <c r="U1040" s="79">
        <v>5</v>
      </c>
      <c r="V1040" s="79">
        <v>2.5</v>
      </c>
      <c r="W1040" s="79">
        <v>5</v>
      </c>
      <c r="X1040">
        <v>1.2182593589999999</v>
      </c>
      <c r="Y1040" t="s">
        <v>787</v>
      </c>
      <c r="Z1040" t="s">
        <v>650</v>
      </c>
      <c r="AA1040">
        <v>1</v>
      </c>
      <c r="AB1040">
        <v>0</v>
      </c>
      <c r="AE1040" t="s">
        <v>533</v>
      </c>
      <c r="AF1040">
        <v>0</v>
      </c>
      <c r="AG1040" t="s">
        <v>671</v>
      </c>
      <c r="AH1040" t="s">
        <v>1129</v>
      </c>
      <c r="AI1040" t="s">
        <v>1130</v>
      </c>
      <c r="AJ1040">
        <v>0.59524549999999998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0.13341858489683281</v>
      </c>
    </row>
    <row r="1041" spans="1:43" x14ac:dyDescent="0.35">
      <c r="A1041">
        <v>1040</v>
      </c>
      <c r="B1041">
        <v>68</v>
      </c>
      <c r="C1041" t="s">
        <v>9</v>
      </c>
      <c r="D1041" s="5">
        <v>29.325832999999999</v>
      </c>
      <c r="E1041" s="5">
        <v>47.821111000000002</v>
      </c>
      <c r="F1041">
        <v>0</v>
      </c>
      <c r="G1041" t="s">
        <v>10</v>
      </c>
      <c r="H1041">
        <v>0</v>
      </c>
      <c r="I1041">
        <v>138.84121259539501</v>
      </c>
      <c r="J1041" s="81">
        <v>2018</v>
      </c>
      <c r="K1041" t="s">
        <v>11</v>
      </c>
      <c r="L1041">
        <v>250</v>
      </c>
      <c r="M1041">
        <v>30.131484459999999</v>
      </c>
      <c r="N1041">
        <v>5</v>
      </c>
      <c r="O1041" t="s">
        <v>12</v>
      </c>
      <c r="P1041">
        <v>89</v>
      </c>
      <c r="Q1041" t="s">
        <v>13</v>
      </c>
      <c r="R1041" t="s">
        <v>14</v>
      </c>
      <c r="S1041" t="s">
        <v>16</v>
      </c>
      <c r="T1041" s="79">
        <v>0</v>
      </c>
      <c r="U1041" s="79">
        <v>5</v>
      </c>
      <c r="V1041" s="79">
        <v>2.5</v>
      </c>
      <c r="W1041" s="79">
        <v>5</v>
      </c>
      <c r="X1041">
        <v>1.2182593589999999</v>
      </c>
      <c r="Y1041" t="s">
        <v>787</v>
      </c>
      <c r="Z1041" t="s">
        <v>650</v>
      </c>
      <c r="AA1041">
        <v>1</v>
      </c>
      <c r="AB1041">
        <v>0</v>
      </c>
      <c r="AE1041" t="s">
        <v>533</v>
      </c>
      <c r="AF1041">
        <v>0</v>
      </c>
      <c r="AG1041" t="s">
        <v>671</v>
      </c>
      <c r="AH1041" t="s">
        <v>1129</v>
      </c>
      <c r="AI1041" t="s">
        <v>1130</v>
      </c>
      <c r="AJ1041">
        <v>0.59524549999999998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0.13341858489683281</v>
      </c>
    </row>
    <row r="1042" spans="1:43" x14ac:dyDescent="0.35">
      <c r="A1042">
        <v>1041</v>
      </c>
      <c r="B1042">
        <v>68</v>
      </c>
      <c r="C1042" t="s">
        <v>9</v>
      </c>
      <c r="D1042" s="5">
        <v>29.328333000000001</v>
      </c>
      <c r="E1042" s="5">
        <v>48.093333000000001</v>
      </c>
      <c r="F1042">
        <v>0</v>
      </c>
      <c r="G1042" t="s">
        <v>10</v>
      </c>
      <c r="H1042">
        <v>0</v>
      </c>
      <c r="I1042">
        <v>166.01021233341601</v>
      </c>
      <c r="J1042" s="81">
        <v>2018</v>
      </c>
      <c r="K1042" t="s">
        <v>11</v>
      </c>
      <c r="L1042">
        <v>250</v>
      </c>
      <c r="M1042">
        <v>30.131484459999999</v>
      </c>
      <c r="N1042">
        <v>5</v>
      </c>
      <c r="O1042" t="s">
        <v>12</v>
      </c>
      <c r="P1042">
        <v>89</v>
      </c>
      <c r="Q1042" t="s">
        <v>13</v>
      </c>
      <c r="R1042" t="s">
        <v>14</v>
      </c>
      <c r="S1042" t="s">
        <v>16</v>
      </c>
      <c r="T1042" s="79">
        <v>0</v>
      </c>
      <c r="U1042" s="79">
        <v>5</v>
      </c>
      <c r="V1042" s="79">
        <v>2.5</v>
      </c>
      <c r="W1042" s="79">
        <v>5</v>
      </c>
      <c r="X1042">
        <v>1.2182593589999999</v>
      </c>
      <c r="Y1042" t="s">
        <v>787</v>
      </c>
      <c r="Z1042" t="s">
        <v>650</v>
      </c>
      <c r="AA1042">
        <v>1</v>
      </c>
      <c r="AB1042">
        <v>0</v>
      </c>
      <c r="AE1042" t="s">
        <v>533</v>
      </c>
      <c r="AF1042">
        <v>0</v>
      </c>
      <c r="AG1042" t="s">
        <v>671</v>
      </c>
      <c r="AH1042" t="s">
        <v>1129</v>
      </c>
      <c r="AI1042" t="s">
        <v>1130</v>
      </c>
      <c r="AJ1042">
        <v>0.59524549999999998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0.13341858489683281</v>
      </c>
    </row>
    <row r="1043" spans="1:43" x14ac:dyDescent="0.35">
      <c r="A1043">
        <v>1042</v>
      </c>
      <c r="B1043">
        <v>68</v>
      </c>
      <c r="C1043" t="s">
        <v>9</v>
      </c>
      <c r="D1043" s="5">
        <v>29.33229</v>
      </c>
      <c r="E1043" s="5">
        <v>47.896261000000003</v>
      </c>
      <c r="F1043">
        <v>0</v>
      </c>
      <c r="G1043" t="s">
        <v>10</v>
      </c>
      <c r="H1043">
        <v>0</v>
      </c>
      <c r="I1043">
        <v>145.11297698726901</v>
      </c>
      <c r="J1043" s="81">
        <v>2018</v>
      </c>
      <c r="K1043" t="s">
        <v>11</v>
      </c>
      <c r="L1043">
        <v>250</v>
      </c>
      <c r="M1043">
        <v>30.131484459999999</v>
      </c>
      <c r="N1043">
        <v>5</v>
      </c>
      <c r="O1043" t="s">
        <v>12</v>
      </c>
      <c r="P1043">
        <v>89</v>
      </c>
      <c r="Q1043" t="s">
        <v>13</v>
      </c>
      <c r="R1043" t="s">
        <v>14</v>
      </c>
      <c r="S1043" t="s">
        <v>16</v>
      </c>
      <c r="T1043" s="79">
        <v>0</v>
      </c>
      <c r="U1043" s="79">
        <v>5</v>
      </c>
      <c r="V1043" s="79">
        <v>2.5</v>
      </c>
      <c r="W1043" s="79">
        <v>5</v>
      </c>
      <c r="X1043">
        <v>1.2182593589999999</v>
      </c>
      <c r="Y1043" t="s">
        <v>787</v>
      </c>
      <c r="Z1043" t="s">
        <v>650</v>
      </c>
      <c r="AA1043">
        <v>1</v>
      </c>
      <c r="AB1043">
        <v>0</v>
      </c>
      <c r="AE1043" t="s">
        <v>533</v>
      </c>
      <c r="AF1043">
        <v>0</v>
      </c>
      <c r="AG1043" t="s">
        <v>671</v>
      </c>
      <c r="AH1043" t="s">
        <v>1129</v>
      </c>
      <c r="AI1043" t="s">
        <v>1130</v>
      </c>
      <c r="AJ1043">
        <v>0.59524549999999998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0.13341858489683281</v>
      </c>
    </row>
    <row r="1044" spans="1:43" x14ac:dyDescent="0.35">
      <c r="A1044">
        <v>1043</v>
      </c>
      <c r="B1044">
        <v>68</v>
      </c>
      <c r="C1044" t="s">
        <v>9</v>
      </c>
      <c r="D1044" s="5">
        <v>29.338076999999998</v>
      </c>
      <c r="E1044" s="5">
        <v>47.905594000000001</v>
      </c>
      <c r="F1044">
        <v>0</v>
      </c>
      <c r="G1044" t="s">
        <v>10</v>
      </c>
      <c r="H1044">
        <v>0</v>
      </c>
      <c r="I1044">
        <v>146.201075161262</v>
      </c>
      <c r="J1044" s="81">
        <v>2018</v>
      </c>
      <c r="K1044" t="s">
        <v>11</v>
      </c>
      <c r="L1044">
        <v>250</v>
      </c>
      <c r="M1044">
        <v>30.131484459999999</v>
      </c>
      <c r="N1044">
        <v>5</v>
      </c>
      <c r="O1044" t="s">
        <v>12</v>
      </c>
      <c r="P1044">
        <v>89</v>
      </c>
      <c r="Q1044" t="s">
        <v>13</v>
      </c>
      <c r="R1044" t="s">
        <v>14</v>
      </c>
      <c r="S1044" t="s">
        <v>16</v>
      </c>
      <c r="T1044" s="79">
        <v>0</v>
      </c>
      <c r="U1044" s="79">
        <v>5</v>
      </c>
      <c r="V1044" s="79">
        <v>2.5</v>
      </c>
      <c r="W1044" s="79">
        <v>5</v>
      </c>
      <c r="X1044">
        <v>1.2182593589999999</v>
      </c>
      <c r="Y1044" t="s">
        <v>787</v>
      </c>
      <c r="Z1044" t="s">
        <v>650</v>
      </c>
      <c r="AA1044">
        <v>1</v>
      </c>
      <c r="AB1044">
        <v>0</v>
      </c>
      <c r="AE1044" t="s">
        <v>533</v>
      </c>
      <c r="AF1044">
        <v>0</v>
      </c>
      <c r="AG1044" t="s">
        <v>671</v>
      </c>
      <c r="AH1044" t="s">
        <v>1129</v>
      </c>
      <c r="AI1044" t="s">
        <v>1130</v>
      </c>
      <c r="AJ1044">
        <v>0.59524549999999998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0.13341858489683281</v>
      </c>
    </row>
    <row r="1045" spans="1:43" x14ac:dyDescent="0.35">
      <c r="A1045">
        <v>1044</v>
      </c>
      <c r="B1045">
        <v>68</v>
      </c>
      <c r="C1045" t="s">
        <v>9</v>
      </c>
      <c r="D1045" s="5">
        <v>29.338611</v>
      </c>
      <c r="E1045" s="5">
        <v>48.095832999999999</v>
      </c>
      <c r="F1045">
        <v>0</v>
      </c>
      <c r="G1045" t="s">
        <v>10</v>
      </c>
      <c r="H1045">
        <v>0</v>
      </c>
      <c r="I1045">
        <v>166.90232055390601</v>
      </c>
      <c r="J1045" s="81">
        <v>2018</v>
      </c>
      <c r="K1045" t="s">
        <v>11</v>
      </c>
      <c r="L1045">
        <v>250</v>
      </c>
      <c r="M1045">
        <v>30.131484459999999</v>
      </c>
      <c r="N1045">
        <v>5</v>
      </c>
      <c r="O1045" t="s">
        <v>12</v>
      </c>
      <c r="P1045">
        <v>89</v>
      </c>
      <c r="Q1045" t="s">
        <v>13</v>
      </c>
      <c r="R1045" t="s">
        <v>14</v>
      </c>
      <c r="S1045" t="s">
        <v>16</v>
      </c>
      <c r="T1045" s="79">
        <v>0</v>
      </c>
      <c r="U1045" s="79">
        <v>5</v>
      </c>
      <c r="V1045" s="79">
        <v>2.5</v>
      </c>
      <c r="W1045" s="79">
        <v>5</v>
      </c>
      <c r="X1045">
        <v>1.2182593589999999</v>
      </c>
      <c r="Y1045" t="s">
        <v>787</v>
      </c>
      <c r="Z1045" t="s">
        <v>650</v>
      </c>
      <c r="AA1045">
        <v>1</v>
      </c>
      <c r="AB1045">
        <v>0</v>
      </c>
      <c r="AE1045" t="s">
        <v>533</v>
      </c>
      <c r="AF1045">
        <v>0</v>
      </c>
      <c r="AG1045" t="s">
        <v>671</v>
      </c>
      <c r="AH1045" t="s">
        <v>1129</v>
      </c>
      <c r="AI1045" t="s">
        <v>1130</v>
      </c>
      <c r="AJ1045">
        <v>0.59524549999999998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0.13341858489683281</v>
      </c>
    </row>
    <row r="1046" spans="1:43" x14ac:dyDescent="0.35">
      <c r="A1046">
        <v>1045</v>
      </c>
      <c r="B1046">
        <v>68</v>
      </c>
      <c r="C1046" t="s">
        <v>9</v>
      </c>
      <c r="D1046" s="5">
        <v>29.340986000000001</v>
      </c>
      <c r="E1046" s="6">
        <v>48.067149999999998</v>
      </c>
      <c r="F1046">
        <v>0</v>
      </c>
      <c r="G1046" t="s">
        <v>10</v>
      </c>
      <c r="H1046">
        <v>0</v>
      </c>
      <c r="I1046">
        <v>163.428820878397</v>
      </c>
      <c r="J1046" s="81">
        <v>2018</v>
      </c>
      <c r="K1046" t="s">
        <v>11</v>
      </c>
      <c r="L1046">
        <v>250</v>
      </c>
      <c r="M1046">
        <v>30.131484459999999</v>
      </c>
      <c r="N1046">
        <v>5</v>
      </c>
      <c r="O1046" t="s">
        <v>12</v>
      </c>
      <c r="P1046">
        <v>89</v>
      </c>
      <c r="Q1046" t="s">
        <v>13</v>
      </c>
      <c r="R1046" t="s">
        <v>14</v>
      </c>
      <c r="S1046" t="s">
        <v>16</v>
      </c>
      <c r="T1046" s="79">
        <v>0</v>
      </c>
      <c r="U1046" s="79">
        <v>5</v>
      </c>
      <c r="V1046" s="79">
        <v>2.5</v>
      </c>
      <c r="W1046" s="79">
        <v>5</v>
      </c>
      <c r="X1046">
        <v>1.2182593589999999</v>
      </c>
      <c r="Y1046" t="s">
        <v>787</v>
      </c>
      <c r="Z1046" t="s">
        <v>650</v>
      </c>
      <c r="AA1046">
        <v>1</v>
      </c>
      <c r="AB1046">
        <v>0</v>
      </c>
      <c r="AE1046" t="s">
        <v>533</v>
      </c>
      <c r="AF1046">
        <v>0</v>
      </c>
      <c r="AG1046" t="s">
        <v>671</v>
      </c>
      <c r="AH1046" t="s">
        <v>1129</v>
      </c>
      <c r="AI1046" t="s">
        <v>1130</v>
      </c>
      <c r="AJ1046">
        <v>0.59524549999999998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0.13341858489683281</v>
      </c>
    </row>
    <row r="1047" spans="1:43" x14ac:dyDescent="0.35">
      <c r="A1047">
        <v>1046</v>
      </c>
      <c r="B1047">
        <v>68</v>
      </c>
      <c r="C1047" t="s">
        <v>9</v>
      </c>
      <c r="D1047" s="5">
        <v>29.348147000000001</v>
      </c>
      <c r="E1047" s="6">
        <v>48.039782000000002</v>
      </c>
      <c r="F1047">
        <v>0</v>
      </c>
      <c r="G1047" t="s">
        <v>10</v>
      </c>
      <c r="H1047">
        <v>0</v>
      </c>
      <c r="I1047">
        <v>160.47800923289799</v>
      </c>
      <c r="J1047" s="81">
        <v>2018</v>
      </c>
      <c r="K1047" t="s">
        <v>11</v>
      </c>
      <c r="L1047">
        <v>250</v>
      </c>
      <c r="M1047">
        <v>30.131484459999999</v>
      </c>
      <c r="N1047">
        <v>5</v>
      </c>
      <c r="O1047" t="s">
        <v>12</v>
      </c>
      <c r="P1047">
        <v>89</v>
      </c>
      <c r="Q1047" t="s">
        <v>13</v>
      </c>
      <c r="R1047" t="s">
        <v>14</v>
      </c>
      <c r="S1047" t="s">
        <v>16</v>
      </c>
      <c r="T1047" s="79">
        <v>0</v>
      </c>
      <c r="U1047" s="79">
        <v>5</v>
      </c>
      <c r="V1047" s="79">
        <v>2.5</v>
      </c>
      <c r="W1047" s="79">
        <v>5</v>
      </c>
      <c r="X1047">
        <v>1.2182593589999999</v>
      </c>
      <c r="Y1047" t="s">
        <v>787</v>
      </c>
      <c r="Z1047" t="s">
        <v>650</v>
      </c>
      <c r="AA1047">
        <v>1</v>
      </c>
      <c r="AB1047">
        <v>0</v>
      </c>
      <c r="AE1047" t="s">
        <v>533</v>
      </c>
      <c r="AF1047">
        <v>0</v>
      </c>
      <c r="AG1047" t="s">
        <v>671</v>
      </c>
      <c r="AH1047" t="s">
        <v>1129</v>
      </c>
      <c r="AI1047" t="s">
        <v>1130</v>
      </c>
      <c r="AJ1047">
        <v>0.59524549999999998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0.13341858489683281</v>
      </c>
    </row>
    <row r="1048" spans="1:43" x14ac:dyDescent="0.35">
      <c r="A1048">
        <v>1047</v>
      </c>
      <c r="B1048">
        <v>68</v>
      </c>
      <c r="C1048" t="s">
        <v>9</v>
      </c>
      <c r="D1048" s="5">
        <v>29.356943999999999</v>
      </c>
      <c r="E1048" s="5">
        <v>47.823056000000001</v>
      </c>
      <c r="F1048">
        <v>0</v>
      </c>
      <c r="G1048" t="s">
        <v>10</v>
      </c>
      <c r="H1048">
        <v>0</v>
      </c>
      <c r="I1048">
        <v>140.290094134931</v>
      </c>
      <c r="J1048" s="81">
        <v>2018</v>
      </c>
      <c r="K1048" t="s">
        <v>11</v>
      </c>
      <c r="L1048">
        <v>250</v>
      </c>
      <c r="M1048">
        <v>30.131484459999999</v>
      </c>
      <c r="N1048">
        <v>5</v>
      </c>
      <c r="O1048" t="s">
        <v>12</v>
      </c>
      <c r="P1048">
        <v>89</v>
      </c>
      <c r="Q1048" t="s">
        <v>13</v>
      </c>
      <c r="R1048" t="s">
        <v>14</v>
      </c>
      <c r="S1048" t="s">
        <v>16</v>
      </c>
      <c r="T1048" s="79">
        <v>0</v>
      </c>
      <c r="U1048" s="79">
        <v>5</v>
      </c>
      <c r="V1048" s="79">
        <v>2.5</v>
      </c>
      <c r="W1048" s="79">
        <v>5</v>
      </c>
      <c r="X1048">
        <v>1.2182593589999999</v>
      </c>
      <c r="Y1048" t="s">
        <v>787</v>
      </c>
      <c r="Z1048" t="s">
        <v>650</v>
      </c>
      <c r="AA1048">
        <v>1</v>
      </c>
      <c r="AB1048">
        <v>0</v>
      </c>
      <c r="AE1048" t="s">
        <v>533</v>
      </c>
      <c r="AF1048">
        <v>0</v>
      </c>
      <c r="AG1048" t="s">
        <v>671</v>
      </c>
      <c r="AH1048" t="s">
        <v>1129</v>
      </c>
      <c r="AI1048" t="s">
        <v>1130</v>
      </c>
      <c r="AJ1048">
        <v>0.59524549999999998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0.13341858489683281</v>
      </c>
    </row>
    <row r="1049" spans="1:43" x14ac:dyDescent="0.35">
      <c r="A1049">
        <v>1048</v>
      </c>
      <c r="B1049">
        <v>68</v>
      </c>
      <c r="C1049" t="s">
        <v>9</v>
      </c>
      <c r="D1049" s="5">
        <v>29.357216000000001</v>
      </c>
      <c r="E1049" s="5">
        <v>47.947730999999997</v>
      </c>
      <c r="F1049">
        <v>0</v>
      </c>
      <c r="G1049" t="s">
        <v>10</v>
      </c>
      <c r="H1049">
        <v>0</v>
      </c>
      <c r="I1049">
        <v>151.05253550583799</v>
      </c>
      <c r="J1049" s="81">
        <v>2018</v>
      </c>
      <c r="K1049" t="s">
        <v>11</v>
      </c>
      <c r="L1049">
        <v>250</v>
      </c>
      <c r="M1049">
        <v>30.131484459999999</v>
      </c>
      <c r="N1049">
        <v>5</v>
      </c>
      <c r="O1049" t="s">
        <v>12</v>
      </c>
      <c r="P1049">
        <v>89</v>
      </c>
      <c r="Q1049" t="s">
        <v>13</v>
      </c>
      <c r="R1049" t="s">
        <v>14</v>
      </c>
      <c r="S1049" t="s">
        <v>16</v>
      </c>
      <c r="T1049" s="79">
        <v>0</v>
      </c>
      <c r="U1049" s="79">
        <v>5</v>
      </c>
      <c r="V1049" s="79">
        <v>2.5</v>
      </c>
      <c r="W1049" s="79">
        <v>5</v>
      </c>
      <c r="X1049">
        <v>1.2182593589999999</v>
      </c>
      <c r="Y1049" t="s">
        <v>787</v>
      </c>
      <c r="Z1049" t="s">
        <v>650</v>
      </c>
      <c r="AA1049">
        <v>1</v>
      </c>
      <c r="AB1049">
        <v>0</v>
      </c>
      <c r="AE1049" t="s">
        <v>533</v>
      </c>
      <c r="AF1049">
        <v>0</v>
      </c>
      <c r="AG1049" t="s">
        <v>671</v>
      </c>
      <c r="AH1049" t="s">
        <v>1129</v>
      </c>
      <c r="AI1049" t="s">
        <v>1130</v>
      </c>
      <c r="AJ1049">
        <v>0.59524549999999998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0.13341858489683281</v>
      </c>
    </row>
    <row r="1050" spans="1:43" x14ac:dyDescent="0.35">
      <c r="A1050">
        <v>1049</v>
      </c>
      <c r="B1050">
        <v>68</v>
      </c>
      <c r="C1050" t="s">
        <v>9</v>
      </c>
      <c r="D1050" s="5">
        <v>29.360278000000001</v>
      </c>
      <c r="E1050" s="5">
        <v>47.722499999999997</v>
      </c>
      <c r="F1050">
        <v>0</v>
      </c>
      <c r="G1050" t="s">
        <v>10</v>
      </c>
      <c r="H1050">
        <v>0</v>
      </c>
      <c r="I1050">
        <v>133.29932664446599</v>
      </c>
      <c r="J1050" s="81">
        <v>2018</v>
      </c>
      <c r="K1050" t="s">
        <v>11</v>
      </c>
      <c r="L1050">
        <v>250</v>
      </c>
      <c r="M1050">
        <v>30.131484459999999</v>
      </c>
      <c r="N1050">
        <v>5</v>
      </c>
      <c r="O1050" t="s">
        <v>12</v>
      </c>
      <c r="P1050">
        <v>89</v>
      </c>
      <c r="Q1050" t="s">
        <v>13</v>
      </c>
      <c r="R1050" t="s">
        <v>14</v>
      </c>
      <c r="S1050" t="s">
        <v>16</v>
      </c>
      <c r="T1050" s="79">
        <v>0</v>
      </c>
      <c r="U1050" s="79">
        <v>5</v>
      </c>
      <c r="V1050" s="79">
        <v>2.5</v>
      </c>
      <c r="W1050" s="79">
        <v>5</v>
      </c>
      <c r="X1050">
        <v>1.2182593589999999</v>
      </c>
      <c r="Y1050" t="s">
        <v>787</v>
      </c>
      <c r="Z1050" t="s">
        <v>650</v>
      </c>
      <c r="AA1050">
        <v>1</v>
      </c>
      <c r="AB1050">
        <v>3</v>
      </c>
      <c r="AE1050" t="s">
        <v>533</v>
      </c>
      <c r="AF1050">
        <v>0.54722884888312751</v>
      </c>
      <c r="AG1050" t="s">
        <v>671</v>
      </c>
      <c r="AH1050" t="s">
        <v>1129</v>
      </c>
      <c r="AI1050" t="s">
        <v>1130</v>
      </c>
      <c r="AJ1050">
        <v>0.59524549999999998</v>
      </c>
      <c r="AK1050">
        <v>0.32573550976786164</v>
      </c>
      <c r="AL1050">
        <v>0.22149333911526586</v>
      </c>
      <c r="AM1050">
        <v>11.027971292854497</v>
      </c>
      <c r="AN1050">
        <v>7.4987900062304993</v>
      </c>
      <c r="AO1050">
        <v>1.343492923830332E-2</v>
      </c>
      <c r="AP1050">
        <v>9.1354711062659744E-3</v>
      </c>
      <c r="AQ1050">
        <v>0.13341858489683281</v>
      </c>
    </row>
    <row r="1051" spans="1:43" x14ac:dyDescent="0.35">
      <c r="A1051">
        <v>1050</v>
      </c>
      <c r="B1051">
        <v>68</v>
      </c>
      <c r="C1051" t="s">
        <v>9</v>
      </c>
      <c r="D1051" s="5">
        <v>29.361560000000001</v>
      </c>
      <c r="E1051" s="5">
        <v>48.024976000000002</v>
      </c>
      <c r="F1051">
        <v>0</v>
      </c>
      <c r="G1051" t="s">
        <v>10</v>
      </c>
      <c r="H1051">
        <v>0</v>
      </c>
      <c r="I1051">
        <v>159.41102435897099</v>
      </c>
      <c r="J1051" s="81">
        <v>2018</v>
      </c>
      <c r="K1051" t="s">
        <v>11</v>
      </c>
      <c r="L1051">
        <v>250</v>
      </c>
      <c r="M1051">
        <v>30.131484459999999</v>
      </c>
      <c r="N1051">
        <v>5</v>
      </c>
      <c r="O1051" t="s">
        <v>12</v>
      </c>
      <c r="P1051">
        <v>89</v>
      </c>
      <c r="Q1051" t="s">
        <v>13</v>
      </c>
      <c r="R1051" t="s">
        <v>14</v>
      </c>
      <c r="S1051" t="s">
        <v>16</v>
      </c>
      <c r="T1051" s="79">
        <v>0</v>
      </c>
      <c r="U1051" s="79">
        <v>5</v>
      </c>
      <c r="V1051" s="79">
        <v>2.5</v>
      </c>
      <c r="W1051" s="79">
        <v>5</v>
      </c>
      <c r="X1051">
        <v>1.2182593589999999</v>
      </c>
      <c r="Y1051" t="s">
        <v>787</v>
      </c>
      <c r="Z1051" t="s">
        <v>650</v>
      </c>
      <c r="AA1051">
        <v>1</v>
      </c>
      <c r="AB1051">
        <v>0</v>
      </c>
      <c r="AE1051" t="s">
        <v>533</v>
      </c>
      <c r="AF1051">
        <v>0</v>
      </c>
      <c r="AG1051" t="s">
        <v>671</v>
      </c>
      <c r="AH1051" t="s">
        <v>1129</v>
      </c>
      <c r="AI1051" t="s">
        <v>1130</v>
      </c>
      <c r="AJ1051">
        <v>0.59524549999999998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0.13341858489683281</v>
      </c>
    </row>
    <row r="1052" spans="1:43" x14ac:dyDescent="0.35">
      <c r="A1052">
        <v>1051</v>
      </c>
      <c r="B1052">
        <v>68</v>
      </c>
      <c r="C1052" t="s">
        <v>9</v>
      </c>
      <c r="D1052" s="5">
        <v>29.362624</v>
      </c>
      <c r="E1052" s="5">
        <v>47.956296000000002</v>
      </c>
      <c r="F1052">
        <v>0</v>
      </c>
      <c r="G1052" t="s">
        <v>10</v>
      </c>
      <c r="H1052">
        <v>0</v>
      </c>
      <c r="I1052">
        <v>152.213016993964</v>
      </c>
      <c r="J1052" s="81">
        <v>2018</v>
      </c>
      <c r="K1052" t="s">
        <v>11</v>
      </c>
      <c r="L1052">
        <v>250</v>
      </c>
      <c r="M1052">
        <v>30.131484459999999</v>
      </c>
      <c r="N1052">
        <v>5</v>
      </c>
      <c r="O1052" t="s">
        <v>12</v>
      </c>
      <c r="P1052">
        <v>89</v>
      </c>
      <c r="Q1052" t="s">
        <v>13</v>
      </c>
      <c r="R1052" t="s">
        <v>14</v>
      </c>
      <c r="S1052" t="s">
        <v>16</v>
      </c>
      <c r="T1052" s="79">
        <v>0</v>
      </c>
      <c r="U1052" s="79">
        <v>5</v>
      </c>
      <c r="V1052" s="79">
        <v>2.5</v>
      </c>
      <c r="W1052" s="79">
        <v>5</v>
      </c>
      <c r="X1052">
        <v>1.2182593589999999</v>
      </c>
      <c r="Y1052" t="s">
        <v>787</v>
      </c>
      <c r="Z1052" t="s">
        <v>650</v>
      </c>
      <c r="AA1052">
        <v>1</v>
      </c>
      <c r="AB1052">
        <v>1</v>
      </c>
      <c r="AE1052" t="s">
        <v>533</v>
      </c>
      <c r="AF1052">
        <v>0.18240961629437583</v>
      </c>
      <c r="AG1052">
        <v>1</v>
      </c>
      <c r="AH1052">
        <v>0.18240961629437583</v>
      </c>
      <c r="AI1052">
        <v>0</v>
      </c>
      <c r="AJ1052">
        <v>1</v>
      </c>
      <c r="AK1052">
        <v>0.18240961629437583</v>
      </c>
      <c r="AL1052">
        <v>0</v>
      </c>
      <c r="AM1052">
        <v>6.1755870996949973</v>
      </c>
      <c r="AN1052">
        <v>0</v>
      </c>
      <c r="AO1052">
        <v>7.5234667815230966E-3</v>
      </c>
      <c r="AP1052">
        <v>0</v>
      </c>
      <c r="AQ1052">
        <v>0.13341858489683281</v>
      </c>
    </row>
    <row r="1053" spans="1:43" x14ac:dyDescent="0.35">
      <c r="A1053">
        <v>1052</v>
      </c>
      <c r="B1053">
        <v>68</v>
      </c>
      <c r="C1053" t="s">
        <v>9</v>
      </c>
      <c r="D1053" s="5">
        <v>29.367598000000001</v>
      </c>
      <c r="E1053" s="5">
        <v>48.020955999999998</v>
      </c>
      <c r="F1053">
        <v>0</v>
      </c>
      <c r="G1053" t="s">
        <v>10</v>
      </c>
      <c r="H1053">
        <v>0</v>
      </c>
      <c r="I1053">
        <v>159.388415957766</v>
      </c>
      <c r="J1053" s="81">
        <v>2018</v>
      </c>
      <c r="K1053" t="s">
        <v>11</v>
      </c>
      <c r="L1053">
        <v>250</v>
      </c>
      <c r="M1053">
        <v>30.131484459999999</v>
      </c>
      <c r="N1053">
        <v>5</v>
      </c>
      <c r="O1053" t="s">
        <v>12</v>
      </c>
      <c r="P1053">
        <v>89</v>
      </c>
      <c r="Q1053" t="s">
        <v>13</v>
      </c>
      <c r="R1053" t="s">
        <v>14</v>
      </c>
      <c r="S1053" t="s">
        <v>16</v>
      </c>
      <c r="T1053" s="79">
        <v>0</v>
      </c>
      <c r="U1053" s="79">
        <v>5</v>
      </c>
      <c r="V1053" s="79">
        <v>2.5</v>
      </c>
      <c r="W1053" s="79">
        <v>5</v>
      </c>
      <c r="X1053">
        <v>1.2182593589999999</v>
      </c>
      <c r="Y1053" t="s">
        <v>787</v>
      </c>
      <c r="Z1053" t="s">
        <v>650</v>
      </c>
      <c r="AA1053">
        <v>1</v>
      </c>
      <c r="AB1053">
        <v>0</v>
      </c>
      <c r="AE1053" t="s">
        <v>533</v>
      </c>
      <c r="AF1053">
        <v>0</v>
      </c>
      <c r="AG1053" t="s">
        <v>671</v>
      </c>
      <c r="AH1053" t="s">
        <v>1129</v>
      </c>
      <c r="AI1053" t="s">
        <v>1130</v>
      </c>
      <c r="AJ1053">
        <v>0.59524549999999998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0.13341858489683281</v>
      </c>
    </row>
    <row r="1054" spans="1:43" x14ac:dyDescent="0.35">
      <c r="A1054">
        <v>1053</v>
      </c>
      <c r="B1054">
        <v>68</v>
      </c>
      <c r="C1054" t="s">
        <v>9</v>
      </c>
      <c r="D1054" s="5">
        <v>29.370685000000002</v>
      </c>
      <c r="E1054" s="5">
        <v>47.961134999999999</v>
      </c>
      <c r="F1054">
        <v>0</v>
      </c>
      <c r="G1054" t="s">
        <v>10</v>
      </c>
      <c r="H1054">
        <v>0</v>
      </c>
      <c r="I1054">
        <v>153.15146512649801</v>
      </c>
      <c r="J1054" s="81">
        <v>2018</v>
      </c>
      <c r="K1054" t="s">
        <v>11</v>
      </c>
      <c r="L1054">
        <v>250</v>
      </c>
      <c r="M1054">
        <v>30.131484459999999</v>
      </c>
      <c r="N1054">
        <v>5</v>
      </c>
      <c r="O1054" t="s">
        <v>12</v>
      </c>
      <c r="P1054">
        <v>89</v>
      </c>
      <c r="Q1054" t="s">
        <v>13</v>
      </c>
      <c r="R1054" t="s">
        <v>14</v>
      </c>
      <c r="S1054" t="s">
        <v>16</v>
      </c>
      <c r="T1054" s="79">
        <v>0</v>
      </c>
      <c r="U1054" s="79">
        <v>5</v>
      </c>
      <c r="V1054" s="79">
        <v>2.5</v>
      </c>
      <c r="W1054" s="79">
        <v>5</v>
      </c>
      <c r="X1054">
        <v>1.2182593589999999</v>
      </c>
      <c r="Y1054" t="s">
        <v>787</v>
      </c>
      <c r="Z1054" t="s">
        <v>650</v>
      </c>
      <c r="AA1054">
        <v>1</v>
      </c>
      <c r="AB1054">
        <v>0</v>
      </c>
      <c r="AE1054" t="s">
        <v>533</v>
      </c>
      <c r="AF1054">
        <v>0</v>
      </c>
      <c r="AG1054" t="s">
        <v>671</v>
      </c>
      <c r="AH1054" t="s">
        <v>1129</v>
      </c>
      <c r="AI1054" t="s">
        <v>1130</v>
      </c>
      <c r="AJ1054">
        <v>0.59524549999999998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0.13341858489683281</v>
      </c>
    </row>
    <row r="1055" spans="1:43" x14ac:dyDescent="0.35">
      <c r="A1055">
        <v>1054</v>
      </c>
      <c r="B1055">
        <v>68</v>
      </c>
      <c r="C1055" t="s">
        <v>9</v>
      </c>
      <c r="D1055" s="5">
        <v>29.374167</v>
      </c>
      <c r="E1055" s="5">
        <v>47.755555999999999</v>
      </c>
      <c r="F1055">
        <v>0</v>
      </c>
      <c r="G1055" t="s">
        <v>10</v>
      </c>
      <c r="H1055">
        <v>0</v>
      </c>
      <c r="I1055">
        <v>136.00005534818101</v>
      </c>
      <c r="J1055" s="81">
        <v>2018</v>
      </c>
      <c r="K1055" t="s">
        <v>11</v>
      </c>
      <c r="L1055">
        <v>250</v>
      </c>
      <c r="M1055">
        <v>30.131484459999999</v>
      </c>
      <c r="N1055">
        <v>5</v>
      </c>
      <c r="O1055" t="s">
        <v>12</v>
      </c>
      <c r="P1055">
        <v>89</v>
      </c>
      <c r="Q1055" t="s">
        <v>13</v>
      </c>
      <c r="R1055" t="s">
        <v>14</v>
      </c>
      <c r="S1055" t="s">
        <v>16</v>
      </c>
      <c r="T1055" s="79">
        <v>0</v>
      </c>
      <c r="U1055" s="79">
        <v>5</v>
      </c>
      <c r="V1055" s="79">
        <v>2.5</v>
      </c>
      <c r="W1055" s="79">
        <v>5</v>
      </c>
      <c r="X1055">
        <v>1.2182593589999999</v>
      </c>
      <c r="Y1055" t="s">
        <v>787</v>
      </c>
      <c r="Z1055" t="s">
        <v>650</v>
      </c>
      <c r="AA1055">
        <v>1</v>
      </c>
      <c r="AB1055">
        <v>4</v>
      </c>
      <c r="AE1055" t="s">
        <v>533</v>
      </c>
      <c r="AF1055">
        <v>0.7296384651775033</v>
      </c>
      <c r="AG1055" t="s">
        <v>671</v>
      </c>
      <c r="AH1055" t="s">
        <v>1129</v>
      </c>
      <c r="AI1055" t="s">
        <v>1130</v>
      </c>
      <c r="AJ1055">
        <v>0.59524549999999998</v>
      </c>
      <c r="AK1055">
        <v>0.4343140130238155</v>
      </c>
      <c r="AL1055">
        <v>0.2953244521536878</v>
      </c>
      <c r="AM1055">
        <v>14.703961723805993</v>
      </c>
      <c r="AN1055">
        <v>9.9983866749739985</v>
      </c>
      <c r="AO1055">
        <v>1.7913238984404421E-2</v>
      </c>
      <c r="AP1055">
        <v>1.2180628141687964E-2</v>
      </c>
      <c r="AQ1055">
        <v>0.13341858489683281</v>
      </c>
    </row>
    <row r="1056" spans="1:43" x14ac:dyDescent="0.35">
      <c r="A1056">
        <v>1055</v>
      </c>
      <c r="B1056">
        <v>68</v>
      </c>
      <c r="C1056" t="s">
        <v>9</v>
      </c>
      <c r="D1056" s="5">
        <v>29.374262000000002</v>
      </c>
      <c r="E1056" s="5">
        <v>48.007119000000003</v>
      </c>
      <c r="F1056">
        <v>0</v>
      </c>
      <c r="G1056" t="s">
        <v>10</v>
      </c>
      <c r="H1056">
        <v>0</v>
      </c>
      <c r="I1056">
        <v>158.23715688750499</v>
      </c>
      <c r="J1056" s="81">
        <v>2018</v>
      </c>
      <c r="K1056" t="s">
        <v>11</v>
      </c>
      <c r="L1056">
        <v>250</v>
      </c>
      <c r="M1056">
        <v>30.131484459999999</v>
      </c>
      <c r="N1056">
        <v>5</v>
      </c>
      <c r="O1056" t="s">
        <v>12</v>
      </c>
      <c r="P1056">
        <v>89</v>
      </c>
      <c r="Q1056" t="s">
        <v>13</v>
      </c>
      <c r="R1056" t="s">
        <v>14</v>
      </c>
      <c r="S1056" t="s">
        <v>16</v>
      </c>
      <c r="T1056" s="79">
        <v>0</v>
      </c>
      <c r="U1056" s="79">
        <v>5</v>
      </c>
      <c r="V1056" s="79">
        <v>2.5</v>
      </c>
      <c r="W1056" s="79">
        <v>5</v>
      </c>
      <c r="X1056">
        <v>1.2182593589999999</v>
      </c>
      <c r="Y1056" t="s">
        <v>787</v>
      </c>
      <c r="Z1056" t="s">
        <v>650</v>
      </c>
      <c r="AA1056">
        <v>1</v>
      </c>
      <c r="AB1056">
        <v>0</v>
      </c>
      <c r="AE1056" t="s">
        <v>533</v>
      </c>
      <c r="AF1056">
        <v>0</v>
      </c>
      <c r="AG1056" t="s">
        <v>671</v>
      </c>
      <c r="AH1056" t="s">
        <v>1129</v>
      </c>
      <c r="AI1056" t="s">
        <v>1130</v>
      </c>
      <c r="AJ1056">
        <v>0.59524549999999998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0.13341858489683281</v>
      </c>
    </row>
    <row r="1057" spans="1:43" x14ac:dyDescent="0.35">
      <c r="A1057">
        <v>1056</v>
      </c>
      <c r="B1057">
        <v>68</v>
      </c>
      <c r="C1057" t="s">
        <v>9</v>
      </c>
      <c r="D1057" s="5">
        <v>29.375554999999999</v>
      </c>
      <c r="E1057" s="5">
        <v>47.698889000000001</v>
      </c>
      <c r="F1057">
        <v>0</v>
      </c>
      <c r="G1057" t="s">
        <v>10</v>
      </c>
      <c r="H1057">
        <v>0</v>
      </c>
      <c r="I1057">
        <v>132.38793195988401</v>
      </c>
      <c r="J1057" s="81">
        <v>2018</v>
      </c>
      <c r="K1057" t="s">
        <v>11</v>
      </c>
      <c r="L1057">
        <v>250</v>
      </c>
      <c r="M1057">
        <v>30.131484459999999</v>
      </c>
      <c r="N1057">
        <v>5</v>
      </c>
      <c r="O1057" t="s">
        <v>12</v>
      </c>
      <c r="P1057">
        <v>89</v>
      </c>
      <c r="Q1057" t="s">
        <v>13</v>
      </c>
      <c r="R1057" t="s">
        <v>14</v>
      </c>
      <c r="S1057" t="s">
        <v>16</v>
      </c>
      <c r="T1057" s="79">
        <v>0</v>
      </c>
      <c r="U1057" s="79">
        <v>5</v>
      </c>
      <c r="V1057" s="79">
        <v>2.5</v>
      </c>
      <c r="W1057" s="79">
        <v>5</v>
      </c>
      <c r="X1057">
        <v>1.2182593589999999</v>
      </c>
      <c r="Y1057" t="s">
        <v>787</v>
      </c>
      <c r="Z1057" t="s">
        <v>650</v>
      </c>
      <c r="AA1057">
        <v>1</v>
      </c>
      <c r="AB1057">
        <v>0</v>
      </c>
      <c r="AE1057" t="s">
        <v>533</v>
      </c>
      <c r="AF1057">
        <v>0</v>
      </c>
      <c r="AG1057" t="s">
        <v>671</v>
      </c>
      <c r="AH1057" t="s">
        <v>1129</v>
      </c>
      <c r="AI1057" t="s">
        <v>1130</v>
      </c>
      <c r="AJ1057">
        <v>0.59524549999999998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0.13341858489683281</v>
      </c>
    </row>
    <row r="1058" spans="1:43" x14ac:dyDescent="0.35">
      <c r="A1058">
        <v>1057</v>
      </c>
      <c r="B1058">
        <v>68</v>
      </c>
      <c r="C1058" t="s">
        <v>9</v>
      </c>
      <c r="D1058" s="5">
        <v>29.377683999999999</v>
      </c>
      <c r="E1058" s="5">
        <v>47.820881</v>
      </c>
      <c r="F1058">
        <v>0</v>
      </c>
      <c r="G1058" t="s">
        <v>10</v>
      </c>
      <c r="H1058">
        <v>0</v>
      </c>
      <c r="I1058">
        <v>141.031895223812</v>
      </c>
      <c r="J1058" s="81">
        <v>2018</v>
      </c>
      <c r="K1058" t="s">
        <v>11</v>
      </c>
      <c r="L1058">
        <v>250</v>
      </c>
      <c r="M1058">
        <v>30.131484459999999</v>
      </c>
      <c r="N1058">
        <v>5</v>
      </c>
      <c r="O1058" t="s">
        <v>12</v>
      </c>
      <c r="P1058">
        <v>89</v>
      </c>
      <c r="Q1058" t="s">
        <v>13</v>
      </c>
      <c r="R1058" t="s">
        <v>14</v>
      </c>
      <c r="S1058" t="s">
        <v>16</v>
      </c>
      <c r="T1058" s="79">
        <v>0</v>
      </c>
      <c r="U1058" s="79">
        <v>5</v>
      </c>
      <c r="V1058" s="79">
        <v>2.5</v>
      </c>
      <c r="W1058" s="79">
        <v>5</v>
      </c>
      <c r="X1058">
        <v>1.2182593589999999</v>
      </c>
      <c r="Y1058" t="s">
        <v>787</v>
      </c>
      <c r="Z1058" t="s">
        <v>650</v>
      </c>
      <c r="AA1058">
        <v>1</v>
      </c>
      <c r="AB1058">
        <v>2</v>
      </c>
      <c r="AE1058" t="s">
        <v>533</v>
      </c>
      <c r="AF1058">
        <v>0.36481923258875165</v>
      </c>
      <c r="AG1058">
        <v>0.5</v>
      </c>
      <c r="AH1058">
        <v>0.18240961629437583</v>
      </c>
      <c r="AI1058">
        <v>0.18240961629437583</v>
      </c>
      <c r="AJ1058">
        <v>0.5</v>
      </c>
      <c r="AK1058">
        <v>0.18240961629437583</v>
      </c>
      <c r="AL1058">
        <v>0.18240961629437583</v>
      </c>
      <c r="AM1058">
        <v>6.1755870996949973</v>
      </c>
      <c r="AN1058">
        <v>6.1755870996949973</v>
      </c>
      <c r="AO1058">
        <v>7.5234667815230966E-3</v>
      </c>
      <c r="AP1058">
        <v>7.5234667815230966E-3</v>
      </c>
      <c r="AQ1058">
        <v>0.13341858489683281</v>
      </c>
    </row>
    <row r="1059" spans="1:43" x14ac:dyDescent="0.35">
      <c r="A1059">
        <v>1058</v>
      </c>
      <c r="B1059">
        <v>68</v>
      </c>
      <c r="C1059" t="s">
        <v>9</v>
      </c>
      <c r="D1059" s="5">
        <v>29.382080999999999</v>
      </c>
      <c r="E1059" s="5">
        <v>48.004308999999999</v>
      </c>
      <c r="F1059">
        <v>0</v>
      </c>
      <c r="G1059" t="s">
        <v>10</v>
      </c>
      <c r="H1059">
        <v>0</v>
      </c>
      <c r="I1059">
        <v>158.23546850418899</v>
      </c>
      <c r="J1059" s="81">
        <v>2018</v>
      </c>
      <c r="K1059" t="s">
        <v>11</v>
      </c>
      <c r="L1059">
        <v>250</v>
      </c>
      <c r="M1059">
        <v>30.131484459999999</v>
      </c>
      <c r="N1059">
        <v>5</v>
      </c>
      <c r="O1059" t="s">
        <v>12</v>
      </c>
      <c r="P1059">
        <v>89</v>
      </c>
      <c r="Q1059" t="s">
        <v>13</v>
      </c>
      <c r="R1059" t="s">
        <v>14</v>
      </c>
      <c r="S1059" t="s">
        <v>16</v>
      </c>
      <c r="T1059" s="79">
        <v>0</v>
      </c>
      <c r="U1059" s="79">
        <v>5</v>
      </c>
      <c r="V1059" s="79">
        <v>2.5</v>
      </c>
      <c r="W1059" s="79">
        <v>5</v>
      </c>
      <c r="X1059">
        <v>1.2182593589999999</v>
      </c>
      <c r="Y1059" t="s">
        <v>787</v>
      </c>
      <c r="Z1059" t="s">
        <v>650</v>
      </c>
      <c r="AA1059">
        <v>1</v>
      </c>
      <c r="AB1059">
        <v>0</v>
      </c>
      <c r="AE1059" t="s">
        <v>533</v>
      </c>
      <c r="AF1059">
        <v>0</v>
      </c>
      <c r="AG1059" t="s">
        <v>671</v>
      </c>
      <c r="AH1059" t="s">
        <v>1129</v>
      </c>
      <c r="AI1059" t="s">
        <v>1130</v>
      </c>
      <c r="AJ1059">
        <v>0.59524549999999998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0.13341858489683281</v>
      </c>
    </row>
    <row r="1060" spans="1:43" x14ac:dyDescent="0.35">
      <c r="A1060">
        <v>1059</v>
      </c>
      <c r="B1060">
        <v>68</v>
      </c>
      <c r="C1060" t="s">
        <v>9</v>
      </c>
      <c r="D1060" s="5">
        <v>29.386944</v>
      </c>
      <c r="E1060" s="5">
        <v>47.714444</v>
      </c>
      <c r="F1060">
        <v>0</v>
      </c>
      <c r="G1060" t="s">
        <v>10</v>
      </c>
      <c r="H1060">
        <v>0</v>
      </c>
      <c r="I1060">
        <v>133.70461653491199</v>
      </c>
      <c r="J1060" s="81">
        <v>2018</v>
      </c>
      <c r="K1060" t="s">
        <v>11</v>
      </c>
      <c r="L1060">
        <v>250</v>
      </c>
      <c r="M1060">
        <v>30.131484459999999</v>
      </c>
      <c r="N1060">
        <v>5</v>
      </c>
      <c r="O1060" t="s">
        <v>12</v>
      </c>
      <c r="P1060">
        <v>89</v>
      </c>
      <c r="Q1060" t="s">
        <v>13</v>
      </c>
      <c r="R1060" t="s">
        <v>14</v>
      </c>
      <c r="S1060" t="s">
        <v>16</v>
      </c>
      <c r="T1060" s="79">
        <v>0</v>
      </c>
      <c r="U1060" s="79">
        <v>5</v>
      </c>
      <c r="V1060" s="79">
        <v>2.5</v>
      </c>
      <c r="W1060" s="79">
        <v>5</v>
      </c>
      <c r="X1060">
        <v>1.2182593589999999</v>
      </c>
      <c r="Y1060" t="s">
        <v>787</v>
      </c>
      <c r="Z1060" t="s">
        <v>650</v>
      </c>
      <c r="AA1060">
        <v>1</v>
      </c>
      <c r="AB1060">
        <v>5</v>
      </c>
      <c r="AE1060" t="s">
        <v>533</v>
      </c>
      <c r="AF1060">
        <v>0.9120480814718791</v>
      </c>
      <c r="AG1060" t="s">
        <v>671</v>
      </c>
      <c r="AH1060" t="s">
        <v>1129</v>
      </c>
      <c r="AI1060" t="s">
        <v>1130</v>
      </c>
      <c r="AJ1060">
        <v>0.59524549999999998</v>
      </c>
      <c r="AK1060">
        <v>0.54289251627976942</v>
      </c>
      <c r="AL1060">
        <v>0.36915556519210968</v>
      </c>
      <c r="AM1060">
        <v>18.379952154757493</v>
      </c>
      <c r="AN1060">
        <v>12.497983343717495</v>
      </c>
      <c r="AO1060">
        <v>2.2391548730505532E-2</v>
      </c>
      <c r="AP1060">
        <v>1.522578517710995E-2</v>
      </c>
      <c r="AQ1060">
        <v>0.13341858489683281</v>
      </c>
    </row>
    <row r="1061" spans="1:43" x14ac:dyDescent="0.35">
      <c r="A1061">
        <v>1060</v>
      </c>
      <c r="B1061">
        <v>68</v>
      </c>
      <c r="C1061" t="s">
        <v>9</v>
      </c>
      <c r="D1061" s="5">
        <v>29.392144999999999</v>
      </c>
      <c r="E1061" s="5">
        <v>47.998958000000002</v>
      </c>
      <c r="F1061">
        <v>0</v>
      </c>
      <c r="G1061" t="s">
        <v>10</v>
      </c>
      <c r="H1061">
        <v>0</v>
      </c>
      <c r="I1061">
        <v>158.17663559472399</v>
      </c>
      <c r="J1061" s="81">
        <v>2018</v>
      </c>
      <c r="K1061" t="s">
        <v>11</v>
      </c>
      <c r="L1061">
        <v>250</v>
      </c>
      <c r="M1061">
        <v>30.131484459999999</v>
      </c>
      <c r="N1061">
        <v>5</v>
      </c>
      <c r="O1061" t="s">
        <v>12</v>
      </c>
      <c r="P1061">
        <v>89</v>
      </c>
      <c r="Q1061" t="s">
        <v>13</v>
      </c>
      <c r="R1061" t="s">
        <v>14</v>
      </c>
      <c r="S1061" t="s">
        <v>16</v>
      </c>
      <c r="T1061" s="79">
        <v>0</v>
      </c>
      <c r="U1061" s="79">
        <v>5</v>
      </c>
      <c r="V1061" s="79">
        <v>2.5</v>
      </c>
      <c r="W1061" s="79">
        <v>5</v>
      </c>
      <c r="X1061">
        <v>1.2182593589999999</v>
      </c>
      <c r="Y1061" t="s">
        <v>787</v>
      </c>
      <c r="Z1061" t="s">
        <v>650</v>
      </c>
      <c r="AA1061">
        <v>1</v>
      </c>
      <c r="AB1061">
        <v>0</v>
      </c>
      <c r="AE1061" t="s">
        <v>533</v>
      </c>
      <c r="AF1061">
        <v>0</v>
      </c>
      <c r="AG1061" t="s">
        <v>671</v>
      </c>
      <c r="AH1061" t="s">
        <v>1129</v>
      </c>
      <c r="AI1061" t="s">
        <v>1130</v>
      </c>
      <c r="AJ1061">
        <v>0.59524549999999998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0.13341858489683281</v>
      </c>
    </row>
    <row r="1062" spans="1:43" x14ac:dyDescent="0.35">
      <c r="A1062">
        <v>1061</v>
      </c>
      <c r="B1062">
        <v>68</v>
      </c>
      <c r="C1062" t="s">
        <v>9</v>
      </c>
      <c r="D1062" s="5">
        <v>29.399166999999998</v>
      </c>
      <c r="E1062" s="5">
        <v>47.723610999999998</v>
      </c>
      <c r="F1062">
        <v>0</v>
      </c>
      <c r="G1062" t="s">
        <v>10</v>
      </c>
      <c r="H1062">
        <v>0</v>
      </c>
      <c r="I1062">
        <v>134.764966273939</v>
      </c>
      <c r="J1062" s="81">
        <v>2018</v>
      </c>
      <c r="K1062" t="s">
        <v>11</v>
      </c>
      <c r="L1062">
        <v>250</v>
      </c>
      <c r="M1062">
        <v>30.131484459999999</v>
      </c>
      <c r="N1062">
        <v>5</v>
      </c>
      <c r="O1062" t="s">
        <v>12</v>
      </c>
      <c r="P1062">
        <v>89</v>
      </c>
      <c r="Q1062" t="s">
        <v>13</v>
      </c>
      <c r="R1062" t="s">
        <v>14</v>
      </c>
      <c r="S1062" t="s">
        <v>16</v>
      </c>
      <c r="T1062" s="79">
        <v>0</v>
      </c>
      <c r="U1062" s="79">
        <v>5</v>
      </c>
      <c r="V1062" s="79">
        <v>2.5</v>
      </c>
      <c r="W1062" s="79">
        <v>5</v>
      </c>
      <c r="X1062">
        <v>1.2182593589999999</v>
      </c>
      <c r="Y1062" t="s">
        <v>787</v>
      </c>
      <c r="Z1062" t="s">
        <v>650</v>
      </c>
      <c r="AA1062">
        <v>1</v>
      </c>
      <c r="AB1062">
        <v>1</v>
      </c>
      <c r="AE1062" t="s">
        <v>533</v>
      </c>
      <c r="AF1062">
        <v>0.18240961629437583</v>
      </c>
      <c r="AG1062" t="s">
        <v>671</v>
      </c>
      <c r="AH1062" t="s">
        <v>1129</v>
      </c>
      <c r="AI1062" t="s">
        <v>1130</v>
      </c>
      <c r="AJ1062">
        <v>0.59524549999999998</v>
      </c>
      <c r="AK1062">
        <v>0.10857850325595388</v>
      </c>
      <c r="AL1062">
        <v>7.383111303842195E-2</v>
      </c>
      <c r="AM1062">
        <v>3.6759904309514981</v>
      </c>
      <c r="AN1062">
        <v>2.4995966687434996</v>
      </c>
      <c r="AO1062">
        <v>4.4783097461011051E-3</v>
      </c>
      <c r="AP1062">
        <v>3.045157035421991E-3</v>
      </c>
      <c r="AQ1062">
        <v>0.13341858489683281</v>
      </c>
    </row>
    <row r="1063" spans="1:43" x14ac:dyDescent="0.35">
      <c r="A1063">
        <v>1062</v>
      </c>
      <c r="B1063">
        <v>68</v>
      </c>
      <c r="C1063" t="s">
        <v>9</v>
      </c>
      <c r="D1063" s="5">
        <v>29.402221999999998</v>
      </c>
      <c r="E1063" s="5">
        <v>47.727778000000001</v>
      </c>
      <c r="F1063">
        <v>0</v>
      </c>
      <c r="G1063" t="s">
        <v>10</v>
      </c>
      <c r="H1063">
        <v>0</v>
      </c>
      <c r="I1063">
        <v>135.06739434185701</v>
      </c>
      <c r="J1063" s="81">
        <v>2018</v>
      </c>
      <c r="K1063" t="s">
        <v>11</v>
      </c>
      <c r="L1063">
        <v>250</v>
      </c>
      <c r="M1063">
        <v>30.131484459999999</v>
      </c>
      <c r="N1063">
        <v>5</v>
      </c>
      <c r="O1063" t="s">
        <v>12</v>
      </c>
      <c r="P1063">
        <v>89</v>
      </c>
      <c r="Q1063" t="s">
        <v>13</v>
      </c>
      <c r="R1063" t="s">
        <v>14</v>
      </c>
      <c r="S1063" t="s">
        <v>16</v>
      </c>
      <c r="T1063" s="79">
        <v>0</v>
      </c>
      <c r="U1063" s="79">
        <v>5</v>
      </c>
      <c r="V1063" s="79">
        <v>2.5</v>
      </c>
      <c r="W1063" s="79">
        <v>5</v>
      </c>
      <c r="X1063">
        <v>1.2182593589999999</v>
      </c>
      <c r="Y1063" t="s">
        <v>787</v>
      </c>
      <c r="Z1063" t="s">
        <v>650</v>
      </c>
      <c r="AA1063">
        <v>1</v>
      </c>
      <c r="AB1063">
        <v>2</v>
      </c>
      <c r="AE1063" t="s">
        <v>533</v>
      </c>
      <c r="AF1063">
        <v>0.36481923258875165</v>
      </c>
      <c r="AG1063" t="s">
        <v>671</v>
      </c>
      <c r="AH1063" t="s">
        <v>1129</v>
      </c>
      <c r="AI1063" t="s">
        <v>1130</v>
      </c>
      <c r="AJ1063">
        <v>0.59524549999999998</v>
      </c>
      <c r="AK1063">
        <v>0.21715700651190775</v>
      </c>
      <c r="AL1063">
        <v>0.1476622260768439</v>
      </c>
      <c r="AM1063">
        <v>7.3519808619029963</v>
      </c>
      <c r="AN1063">
        <v>4.9991933374869992</v>
      </c>
      <c r="AO1063">
        <v>8.9566194922022103E-3</v>
      </c>
      <c r="AP1063">
        <v>6.090314070843982E-3</v>
      </c>
      <c r="AQ1063">
        <v>0.13341858489683281</v>
      </c>
    </row>
    <row r="1064" spans="1:43" x14ac:dyDescent="0.35">
      <c r="A1064">
        <v>1063</v>
      </c>
      <c r="B1064">
        <v>68</v>
      </c>
      <c r="C1064" t="s">
        <v>9</v>
      </c>
      <c r="D1064" s="5">
        <v>29.403055999999999</v>
      </c>
      <c r="E1064" s="5">
        <v>47.741943999999997</v>
      </c>
      <c r="F1064">
        <v>0</v>
      </c>
      <c r="G1064" t="s">
        <v>10</v>
      </c>
      <c r="H1064">
        <v>0</v>
      </c>
      <c r="I1064">
        <v>136.12108565794799</v>
      </c>
      <c r="J1064" s="81">
        <v>2018</v>
      </c>
      <c r="K1064" t="s">
        <v>11</v>
      </c>
      <c r="L1064">
        <v>250</v>
      </c>
      <c r="M1064">
        <v>30.131484459999999</v>
      </c>
      <c r="N1064">
        <v>5</v>
      </c>
      <c r="O1064" t="s">
        <v>12</v>
      </c>
      <c r="P1064">
        <v>89</v>
      </c>
      <c r="Q1064" t="s">
        <v>13</v>
      </c>
      <c r="R1064" t="s">
        <v>14</v>
      </c>
      <c r="S1064" t="s">
        <v>16</v>
      </c>
      <c r="T1064" s="79">
        <v>0</v>
      </c>
      <c r="U1064" s="79">
        <v>5</v>
      </c>
      <c r="V1064" s="79">
        <v>2.5</v>
      </c>
      <c r="W1064" s="79">
        <v>5</v>
      </c>
      <c r="X1064">
        <v>1.2182593589999999</v>
      </c>
      <c r="Y1064" t="s">
        <v>787</v>
      </c>
      <c r="Z1064" t="s">
        <v>650</v>
      </c>
      <c r="AA1064">
        <v>1</v>
      </c>
      <c r="AB1064">
        <v>0</v>
      </c>
      <c r="AE1064" t="s">
        <v>533</v>
      </c>
      <c r="AF1064">
        <v>0</v>
      </c>
      <c r="AG1064" t="s">
        <v>671</v>
      </c>
      <c r="AH1064" t="s">
        <v>1129</v>
      </c>
      <c r="AI1064" t="s">
        <v>1130</v>
      </c>
      <c r="AJ1064">
        <v>0.59524549999999998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0.13341858489683281</v>
      </c>
    </row>
    <row r="1065" spans="1:43" x14ac:dyDescent="0.35">
      <c r="A1065">
        <v>1064</v>
      </c>
      <c r="B1065">
        <v>68</v>
      </c>
      <c r="C1065" t="s">
        <v>9</v>
      </c>
      <c r="D1065" s="5">
        <v>29.408332999999999</v>
      </c>
      <c r="E1065" s="5">
        <v>47.755277999999997</v>
      </c>
      <c r="F1065">
        <v>0</v>
      </c>
      <c r="G1065" t="s">
        <v>10</v>
      </c>
      <c r="H1065">
        <v>0</v>
      </c>
      <c r="I1065">
        <v>137.345305097146</v>
      </c>
      <c r="J1065" s="81">
        <v>2018</v>
      </c>
      <c r="K1065" t="s">
        <v>11</v>
      </c>
      <c r="L1065">
        <v>250</v>
      </c>
      <c r="M1065">
        <v>30.131484459999999</v>
      </c>
      <c r="N1065">
        <v>5</v>
      </c>
      <c r="O1065" t="s">
        <v>12</v>
      </c>
      <c r="P1065">
        <v>89</v>
      </c>
      <c r="Q1065" t="s">
        <v>13</v>
      </c>
      <c r="R1065" t="s">
        <v>14</v>
      </c>
      <c r="S1065" t="s">
        <v>16</v>
      </c>
      <c r="T1065" s="79">
        <v>0</v>
      </c>
      <c r="U1065" s="79">
        <v>5</v>
      </c>
      <c r="V1065" s="79">
        <v>2.5</v>
      </c>
      <c r="W1065" s="79">
        <v>5</v>
      </c>
      <c r="X1065">
        <v>1.2182593589999999</v>
      </c>
      <c r="Y1065" t="s">
        <v>787</v>
      </c>
      <c r="Z1065" t="s">
        <v>650</v>
      </c>
      <c r="AA1065">
        <v>1</v>
      </c>
      <c r="AB1065">
        <v>0</v>
      </c>
      <c r="AE1065" t="s">
        <v>533</v>
      </c>
      <c r="AF1065">
        <v>0</v>
      </c>
      <c r="AG1065" t="s">
        <v>671</v>
      </c>
      <c r="AH1065" t="s">
        <v>1129</v>
      </c>
      <c r="AI1065" t="s">
        <v>1130</v>
      </c>
      <c r="AJ1065">
        <v>0.59524549999999998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0.13341858489683281</v>
      </c>
    </row>
    <row r="1066" spans="1:43" x14ac:dyDescent="0.35">
      <c r="A1066">
        <v>1065</v>
      </c>
      <c r="B1066">
        <v>68</v>
      </c>
      <c r="C1066" t="s">
        <v>9</v>
      </c>
      <c r="D1066" s="5">
        <v>29.425556</v>
      </c>
      <c r="E1066" s="5">
        <v>47.769167000000003</v>
      </c>
      <c r="F1066">
        <v>0</v>
      </c>
      <c r="G1066" t="s">
        <v>10</v>
      </c>
      <c r="H1066">
        <v>0</v>
      </c>
      <c r="I1066">
        <v>138.92144218308499</v>
      </c>
      <c r="J1066" s="81">
        <v>2018</v>
      </c>
      <c r="K1066" t="s">
        <v>11</v>
      </c>
      <c r="L1066">
        <v>250</v>
      </c>
      <c r="M1066">
        <v>30.131484459999999</v>
      </c>
      <c r="N1066">
        <v>5</v>
      </c>
      <c r="O1066" t="s">
        <v>12</v>
      </c>
      <c r="P1066">
        <v>89</v>
      </c>
      <c r="Q1066" t="s">
        <v>13</v>
      </c>
      <c r="R1066" t="s">
        <v>14</v>
      </c>
      <c r="S1066" t="s">
        <v>16</v>
      </c>
      <c r="T1066" s="79">
        <v>0</v>
      </c>
      <c r="U1066" s="79">
        <v>5</v>
      </c>
      <c r="V1066" s="79">
        <v>2.5</v>
      </c>
      <c r="W1066" s="79">
        <v>5</v>
      </c>
      <c r="X1066">
        <v>1.2182593589999999</v>
      </c>
      <c r="Y1066" t="s">
        <v>787</v>
      </c>
      <c r="Z1066" t="s">
        <v>650</v>
      </c>
      <c r="AA1066">
        <v>1</v>
      </c>
      <c r="AB1066">
        <v>2</v>
      </c>
      <c r="AE1066" t="s">
        <v>533</v>
      </c>
      <c r="AF1066">
        <v>0.36481923258875165</v>
      </c>
      <c r="AG1066" t="s">
        <v>671</v>
      </c>
      <c r="AH1066" t="s">
        <v>1129</v>
      </c>
      <c r="AI1066" t="s">
        <v>1130</v>
      </c>
      <c r="AJ1066">
        <v>0.59524549999999998</v>
      </c>
      <c r="AK1066">
        <v>0.21715700651190775</v>
      </c>
      <c r="AL1066">
        <v>0.1476622260768439</v>
      </c>
      <c r="AM1066">
        <v>7.3519808619029963</v>
      </c>
      <c r="AN1066">
        <v>4.9991933374869992</v>
      </c>
      <c r="AO1066">
        <v>8.9566194922022103E-3</v>
      </c>
      <c r="AP1066">
        <v>6.090314070843982E-3</v>
      </c>
      <c r="AQ1066">
        <v>0.13341858489683281</v>
      </c>
    </row>
    <row r="1067" spans="1:43" x14ac:dyDescent="0.35">
      <c r="A1067">
        <v>1066</v>
      </c>
      <c r="B1067">
        <v>68</v>
      </c>
      <c r="C1067" t="s">
        <v>9</v>
      </c>
      <c r="D1067" s="5">
        <v>29.446389</v>
      </c>
      <c r="E1067" s="5">
        <v>47.788611000000003</v>
      </c>
      <c r="F1067">
        <v>0</v>
      </c>
      <c r="G1067" t="s">
        <v>10</v>
      </c>
      <c r="H1067">
        <v>0</v>
      </c>
      <c r="I1067">
        <v>141.677625352532</v>
      </c>
      <c r="J1067" s="81">
        <v>2018</v>
      </c>
      <c r="K1067" t="s">
        <v>11</v>
      </c>
      <c r="L1067">
        <v>250</v>
      </c>
      <c r="M1067">
        <v>30.131484459999999</v>
      </c>
      <c r="N1067">
        <v>5</v>
      </c>
      <c r="O1067" t="s">
        <v>12</v>
      </c>
      <c r="P1067">
        <v>89</v>
      </c>
      <c r="Q1067" t="s">
        <v>13</v>
      </c>
      <c r="R1067" t="s">
        <v>14</v>
      </c>
      <c r="S1067" t="s">
        <v>16</v>
      </c>
      <c r="T1067" s="79">
        <v>0</v>
      </c>
      <c r="U1067" s="79">
        <v>5</v>
      </c>
      <c r="V1067" s="79">
        <v>2.5</v>
      </c>
      <c r="W1067" s="79">
        <v>5</v>
      </c>
      <c r="X1067">
        <v>1.2182593589999999</v>
      </c>
      <c r="Y1067" t="s">
        <v>787</v>
      </c>
      <c r="Z1067" t="s">
        <v>650</v>
      </c>
      <c r="AA1067">
        <v>1</v>
      </c>
      <c r="AB1067">
        <v>4</v>
      </c>
      <c r="AE1067" t="s">
        <v>533</v>
      </c>
      <c r="AF1067">
        <v>0.7296384651775033</v>
      </c>
      <c r="AG1067" t="s">
        <v>671</v>
      </c>
      <c r="AH1067" t="s">
        <v>1129</v>
      </c>
      <c r="AI1067" t="s">
        <v>1130</v>
      </c>
      <c r="AJ1067">
        <v>0.59524549999999998</v>
      </c>
      <c r="AK1067">
        <v>0.4343140130238155</v>
      </c>
      <c r="AL1067">
        <v>0.2953244521536878</v>
      </c>
      <c r="AM1067">
        <v>14.703961723805993</v>
      </c>
      <c r="AN1067">
        <v>9.9983866749739985</v>
      </c>
      <c r="AO1067">
        <v>1.7913238984404421E-2</v>
      </c>
      <c r="AP1067">
        <v>1.2180628141687964E-2</v>
      </c>
      <c r="AQ1067">
        <v>0.13341858489683281</v>
      </c>
    </row>
    <row r="1068" spans="1:43" x14ac:dyDescent="0.35">
      <c r="A1068">
        <v>1067</v>
      </c>
      <c r="B1068">
        <v>68</v>
      </c>
      <c r="C1068" t="s">
        <v>9</v>
      </c>
      <c r="D1068" s="5">
        <v>29.544722</v>
      </c>
      <c r="E1068" s="5">
        <v>47.914166999999999</v>
      </c>
      <c r="F1068">
        <v>0</v>
      </c>
      <c r="G1068" t="s">
        <v>10</v>
      </c>
      <c r="H1068">
        <v>0</v>
      </c>
      <c r="I1068">
        <v>164.642633900986</v>
      </c>
      <c r="J1068" s="81">
        <v>2018</v>
      </c>
      <c r="K1068" t="s">
        <v>11</v>
      </c>
      <c r="L1068">
        <v>250</v>
      </c>
      <c r="M1068">
        <v>30.131484459999999</v>
      </c>
      <c r="N1068">
        <v>5</v>
      </c>
      <c r="O1068" t="s">
        <v>12</v>
      </c>
      <c r="P1068">
        <v>89</v>
      </c>
      <c r="Q1068" t="s">
        <v>13</v>
      </c>
      <c r="R1068" t="s">
        <v>14</v>
      </c>
      <c r="S1068" t="s">
        <v>16</v>
      </c>
      <c r="T1068" s="79">
        <v>0</v>
      </c>
      <c r="U1068" s="79">
        <v>5</v>
      </c>
      <c r="V1068" s="79">
        <v>2.5</v>
      </c>
      <c r="W1068" s="79">
        <v>5</v>
      </c>
      <c r="X1068">
        <v>1.2182593589999999</v>
      </c>
      <c r="Y1068" t="s">
        <v>787</v>
      </c>
      <c r="Z1068" t="s">
        <v>650</v>
      </c>
      <c r="AA1068">
        <v>1</v>
      </c>
      <c r="AB1068">
        <v>1</v>
      </c>
      <c r="AE1068" t="s">
        <v>533</v>
      </c>
      <c r="AF1068">
        <v>0.18240961629437583</v>
      </c>
      <c r="AG1068" t="s">
        <v>671</v>
      </c>
      <c r="AH1068" t="s">
        <v>1129</v>
      </c>
      <c r="AI1068" t="s">
        <v>1130</v>
      </c>
      <c r="AJ1068">
        <v>0.59524549999999998</v>
      </c>
      <c r="AK1068">
        <v>0.10857850325595388</v>
      </c>
      <c r="AL1068">
        <v>7.383111303842195E-2</v>
      </c>
      <c r="AM1068">
        <v>3.6759904309514981</v>
      </c>
      <c r="AN1068">
        <v>2.4995966687434996</v>
      </c>
      <c r="AO1068">
        <v>4.4783097461011051E-3</v>
      </c>
      <c r="AP1068">
        <v>3.045157035421991E-3</v>
      </c>
      <c r="AQ1068">
        <v>0.13341858489683281</v>
      </c>
    </row>
    <row r="1069" spans="1:43" x14ac:dyDescent="0.35">
      <c r="A1069">
        <v>1068</v>
      </c>
      <c r="B1069">
        <v>68</v>
      </c>
      <c r="C1069" t="s">
        <v>9</v>
      </c>
      <c r="D1069" s="5">
        <v>29.571389</v>
      </c>
      <c r="E1069" s="5">
        <v>48.041111000000001</v>
      </c>
      <c r="F1069">
        <v>0</v>
      </c>
      <c r="G1069" t="s">
        <v>10</v>
      </c>
      <c r="H1069">
        <v>0</v>
      </c>
      <c r="I1069">
        <v>174.98083342206701</v>
      </c>
      <c r="J1069" s="81">
        <v>2018</v>
      </c>
      <c r="K1069" t="s">
        <v>11</v>
      </c>
      <c r="L1069">
        <v>250</v>
      </c>
      <c r="M1069">
        <v>30.131484459999999</v>
      </c>
      <c r="N1069">
        <v>5</v>
      </c>
      <c r="O1069" t="s">
        <v>12</v>
      </c>
      <c r="P1069">
        <v>89</v>
      </c>
      <c r="Q1069" t="s">
        <v>13</v>
      </c>
      <c r="R1069" t="s">
        <v>14</v>
      </c>
      <c r="S1069" t="s">
        <v>16</v>
      </c>
      <c r="T1069" s="79">
        <v>0</v>
      </c>
      <c r="U1069" s="79">
        <v>5</v>
      </c>
      <c r="V1069" s="79">
        <v>2.5</v>
      </c>
      <c r="W1069" s="79">
        <v>5</v>
      </c>
      <c r="X1069">
        <v>1.2182593589999999</v>
      </c>
      <c r="Y1069" t="s">
        <v>787</v>
      </c>
      <c r="Z1069" t="s">
        <v>650</v>
      </c>
      <c r="AA1069">
        <v>1</v>
      </c>
      <c r="AB1069">
        <v>2</v>
      </c>
      <c r="AE1069" t="s">
        <v>533</v>
      </c>
      <c r="AF1069">
        <v>0.36481923258875165</v>
      </c>
      <c r="AG1069" t="s">
        <v>671</v>
      </c>
      <c r="AH1069" t="s">
        <v>1129</v>
      </c>
      <c r="AI1069" t="s">
        <v>1130</v>
      </c>
      <c r="AJ1069">
        <v>0.59524549999999998</v>
      </c>
      <c r="AK1069">
        <v>0.21715700651190775</v>
      </c>
      <c r="AL1069">
        <v>0.1476622260768439</v>
      </c>
      <c r="AM1069">
        <v>7.3519808619029963</v>
      </c>
      <c r="AN1069">
        <v>4.9991933374869992</v>
      </c>
      <c r="AO1069">
        <v>8.9566194922022103E-3</v>
      </c>
      <c r="AP1069">
        <v>6.090314070843982E-3</v>
      </c>
      <c r="AQ1069">
        <v>0.13341858489683281</v>
      </c>
    </row>
    <row r="1070" spans="1:43" x14ac:dyDescent="0.35">
      <c r="A1070">
        <v>1069</v>
      </c>
      <c r="B1070">
        <v>68</v>
      </c>
      <c r="C1070" t="s">
        <v>9</v>
      </c>
      <c r="D1070" s="5">
        <v>29.573333000000002</v>
      </c>
      <c r="E1070" s="5">
        <v>48.043610999999999</v>
      </c>
      <c r="F1070">
        <v>0</v>
      </c>
      <c r="G1070" t="s">
        <v>10</v>
      </c>
      <c r="H1070">
        <v>0</v>
      </c>
      <c r="I1070">
        <v>175.54610951874901</v>
      </c>
      <c r="J1070" s="81">
        <v>2018</v>
      </c>
      <c r="K1070" t="s">
        <v>11</v>
      </c>
      <c r="L1070">
        <v>250</v>
      </c>
      <c r="M1070">
        <v>30.131484459999999</v>
      </c>
      <c r="N1070">
        <v>5</v>
      </c>
      <c r="O1070" t="s">
        <v>12</v>
      </c>
      <c r="P1070">
        <v>89</v>
      </c>
      <c r="Q1070" t="s">
        <v>13</v>
      </c>
      <c r="R1070" t="s">
        <v>14</v>
      </c>
      <c r="S1070" t="s">
        <v>16</v>
      </c>
      <c r="T1070" s="79">
        <v>0</v>
      </c>
      <c r="U1070" s="79">
        <v>5</v>
      </c>
      <c r="V1070" s="79">
        <v>2.5</v>
      </c>
      <c r="W1070" s="79">
        <v>5</v>
      </c>
      <c r="X1070">
        <v>1.2182593589999999</v>
      </c>
      <c r="Y1070" t="s">
        <v>787</v>
      </c>
      <c r="Z1070" t="s">
        <v>650</v>
      </c>
      <c r="AA1070">
        <v>1</v>
      </c>
      <c r="AB1070">
        <v>0</v>
      </c>
      <c r="AE1070" t="s">
        <v>533</v>
      </c>
      <c r="AF1070">
        <v>0</v>
      </c>
      <c r="AG1070" t="s">
        <v>671</v>
      </c>
      <c r="AH1070" t="s">
        <v>1129</v>
      </c>
      <c r="AI1070" t="s">
        <v>1130</v>
      </c>
      <c r="AJ1070">
        <v>0.59524549999999998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0.13341858489683281</v>
      </c>
    </row>
    <row r="1071" spans="1:43" x14ac:dyDescent="0.35">
      <c r="A1071">
        <v>1070</v>
      </c>
      <c r="B1071">
        <v>68</v>
      </c>
      <c r="C1071" t="s">
        <v>9</v>
      </c>
      <c r="D1071" s="5">
        <v>29.573611</v>
      </c>
      <c r="E1071" s="5">
        <v>47.960555999999997</v>
      </c>
      <c r="F1071">
        <v>0</v>
      </c>
      <c r="G1071" t="s">
        <v>10</v>
      </c>
      <c r="H1071">
        <v>0</v>
      </c>
      <c r="I1071">
        <v>171.915107456763</v>
      </c>
      <c r="J1071" s="81">
        <v>2018</v>
      </c>
      <c r="K1071" t="s">
        <v>11</v>
      </c>
      <c r="L1071">
        <v>250</v>
      </c>
      <c r="M1071">
        <v>30.131484459999999</v>
      </c>
      <c r="N1071">
        <v>5</v>
      </c>
      <c r="O1071" t="s">
        <v>12</v>
      </c>
      <c r="P1071">
        <v>89</v>
      </c>
      <c r="Q1071" t="s">
        <v>13</v>
      </c>
      <c r="R1071" t="s">
        <v>14</v>
      </c>
      <c r="S1071" t="s">
        <v>16</v>
      </c>
      <c r="T1071" s="79">
        <v>0</v>
      </c>
      <c r="U1071" s="79">
        <v>5</v>
      </c>
      <c r="V1071" s="79">
        <v>2.5</v>
      </c>
      <c r="W1071" s="79">
        <v>5</v>
      </c>
      <c r="X1071">
        <v>1.2182593589999999</v>
      </c>
      <c r="Y1071" t="s">
        <v>787</v>
      </c>
      <c r="Z1071" t="s">
        <v>650</v>
      </c>
      <c r="AA1071">
        <v>1</v>
      </c>
      <c r="AB1071">
        <v>1</v>
      </c>
      <c r="AE1071" t="s">
        <v>533</v>
      </c>
      <c r="AF1071">
        <v>0.18240961629437583</v>
      </c>
      <c r="AG1071" t="s">
        <v>671</v>
      </c>
      <c r="AH1071" t="s">
        <v>1129</v>
      </c>
      <c r="AI1071" t="s">
        <v>1130</v>
      </c>
      <c r="AJ1071">
        <v>0.59524549999999998</v>
      </c>
      <c r="AK1071">
        <v>0.10857850325595388</v>
      </c>
      <c r="AL1071">
        <v>7.383111303842195E-2</v>
      </c>
      <c r="AM1071">
        <v>3.6759904309514981</v>
      </c>
      <c r="AN1071">
        <v>2.4995966687434996</v>
      </c>
      <c r="AO1071">
        <v>4.4783097461011051E-3</v>
      </c>
      <c r="AP1071">
        <v>3.045157035421991E-3</v>
      </c>
      <c r="AQ1071">
        <v>0.13341858489683281</v>
      </c>
    </row>
    <row r="1072" spans="1:43" x14ac:dyDescent="0.35">
      <c r="A1072">
        <v>1071</v>
      </c>
      <c r="B1072">
        <v>69</v>
      </c>
      <c r="C1072" t="s">
        <v>9</v>
      </c>
      <c r="D1072" s="13">
        <v>36.0304833</v>
      </c>
      <c r="E1072" s="6">
        <v>120.250166666666</v>
      </c>
      <c r="F1072">
        <v>1.05</v>
      </c>
      <c r="G1072" t="s">
        <v>614</v>
      </c>
      <c r="H1072" s="23">
        <v>14</v>
      </c>
      <c r="I1072">
        <v>816.47083171684005</v>
      </c>
      <c r="J1072" s="80">
        <v>2017</v>
      </c>
      <c r="K1072" t="s">
        <v>40</v>
      </c>
      <c r="L1072">
        <v>300</v>
      </c>
      <c r="M1072">
        <v>36.542166029999997</v>
      </c>
      <c r="N1072">
        <v>3.7</v>
      </c>
      <c r="O1072" t="s">
        <v>23</v>
      </c>
      <c r="P1072">
        <v>95.5</v>
      </c>
      <c r="Q1072" t="s">
        <v>13</v>
      </c>
      <c r="R1072" t="s">
        <v>14</v>
      </c>
      <c r="S1072" t="s">
        <v>14</v>
      </c>
      <c r="T1072" s="79">
        <v>0</v>
      </c>
      <c r="U1072" s="79">
        <v>20</v>
      </c>
      <c r="V1072" s="79">
        <v>10</v>
      </c>
      <c r="W1072" s="79">
        <v>20</v>
      </c>
      <c r="X1072">
        <v>0.61037440930769205</v>
      </c>
      <c r="Y1072" t="s">
        <v>812</v>
      </c>
      <c r="Z1072" t="s">
        <v>619</v>
      </c>
      <c r="AA1072">
        <v>1</v>
      </c>
      <c r="AB1072">
        <v>12</v>
      </c>
      <c r="AC1072">
        <v>3</v>
      </c>
      <c r="AD1072" t="s">
        <v>519</v>
      </c>
      <c r="AE1072" t="s">
        <v>532</v>
      </c>
      <c r="AF1072">
        <v>12</v>
      </c>
      <c r="AG1072">
        <v>0.93110000000000004</v>
      </c>
      <c r="AH1072">
        <v>11.173200000000001</v>
      </c>
      <c r="AI1072">
        <v>0.82679999999999865</v>
      </c>
      <c r="AJ1072">
        <v>0.93110000000000004</v>
      </c>
      <c r="AK1072">
        <v>11.173200000000001</v>
      </c>
      <c r="AL1072">
        <v>0.82679999999999865</v>
      </c>
      <c r="AM1072">
        <v>427.53186333654031</v>
      </c>
      <c r="AN1072">
        <v>31.636715050894189</v>
      </c>
      <c r="AO1072">
        <v>0.26095450854425772</v>
      </c>
      <c r="AP1072">
        <v>1.9310241261625311E-2</v>
      </c>
      <c r="AQ1072">
        <v>0.13156023785613885</v>
      </c>
    </row>
    <row r="1073" spans="1:43" x14ac:dyDescent="0.35">
      <c r="A1073">
        <v>1072</v>
      </c>
      <c r="B1073">
        <v>69</v>
      </c>
      <c r="C1073" t="s">
        <v>9</v>
      </c>
      <c r="D1073" s="13">
        <v>36.0936667</v>
      </c>
      <c r="E1073" s="6">
        <v>120.25433333333299</v>
      </c>
      <c r="F1073">
        <v>2.4300000000000002</v>
      </c>
      <c r="G1073" t="s">
        <v>614</v>
      </c>
      <c r="H1073" s="23">
        <v>27</v>
      </c>
      <c r="I1073">
        <v>784.06206532698104</v>
      </c>
      <c r="J1073" s="80">
        <v>2017</v>
      </c>
      <c r="K1073" t="s">
        <v>40</v>
      </c>
      <c r="L1073">
        <v>300</v>
      </c>
      <c r="M1073">
        <v>36.542166029999997</v>
      </c>
      <c r="N1073">
        <v>3.7</v>
      </c>
      <c r="O1073" t="s">
        <v>23</v>
      </c>
      <c r="P1073">
        <v>95.5</v>
      </c>
      <c r="Q1073" t="s">
        <v>13</v>
      </c>
      <c r="R1073" t="s">
        <v>14</v>
      </c>
      <c r="S1073" t="s">
        <v>14</v>
      </c>
      <c r="T1073" s="79">
        <v>0</v>
      </c>
      <c r="U1073" s="79">
        <v>20</v>
      </c>
      <c r="V1073" s="79">
        <v>10</v>
      </c>
      <c r="W1073" s="79">
        <v>20</v>
      </c>
      <c r="X1073">
        <v>0.61037440930769205</v>
      </c>
      <c r="Y1073" t="s">
        <v>812</v>
      </c>
      <c r="Z1073" t="s">
        <v>619</v>
      </c>
      <c r="AA1073">
        <v>1</v>
      </c>
      <c r="AB1073">
        <v>18</v>
      </c>
      <c r="AC1073">
        <v>3</v>
      </c>
      <c r="AD1073" t="s">
        <v>519</v>
      </c>
      <c r="AE1073" t="s">
        <v>532</v>
      </c>
      <c r="AF1073">
        <v>18</v>
      </c>
      <c r="AG1073">
        <v>0.93110000000000004</v>
      </c>
      <c r="AH1073">
        <v>16.759800000000002</v>
      </c>
      <c r="AI1073">
        <v>1.240199999999998</v>
      </c>
      <c r="AJ1073">
        <v>0.93110000000000004</v>
      </c>
      <c r="AK1073">
        <v>16.759800000000002</v>
      </c>
      <c r="AL1073">
        <v>1.240199999999998</v>
      </c>
      <c r="AM1073">
        <v>641.2977950048105</v>
      </c>
      <c r="AN1073">
        <v>47.455072576341287</v>
      </c>
      <c r="AO1073">
        <v>0.39143176281638664</v>
      </c>
      <c r="AP1073">
        <v>2.8965361892437969E-2</v>
      </c>
      <c r="AQ1073">
        <v>0.12985781466577537</v>
      </c>
    </row>
    <row r="1074" spans="1:43" x14ac:dyDescent="0.35">
      <c r="A1074">
        <v>1073</v>
      </c>
      <c r="B1074">
        <v>69</v>
      </c>
      <c r="C1074" t="s">
        <v>9</v>
      </c>
      <c r="D1074" s="13">
        <v>36.123166699999999</v>
      </c>
      <c r="E1074" s="6">
        <v>120.18233333333301</v>
      </c>
      <c r="F1074">
        <v>3.49</v>
      </c>
      <c r="G1074" t="s">
        <v>614</v>
      </c>
      <c r="H1074" s="23">
        <v>2</v>
      </c>
      <c r="I1074">
        <v>773.26784361296097</v>
      </c>
      <c r="J1074" s="80">
        <v>2017</v>
      </c>
      <c r="K1074" t="s">
        <v>40</v>
      </c>
      <c r="L1074">
        <v>300</v>
      </c>
      <c r="M1074">
        <v>36.542166029999997</v>
      </c>
      <c r="N1074">
        <v>3.7</v>
      </c>
      <c r="O1074" t="s">
        <v>23</v>
      </c>
      <c r="P1074">
        <v>95.5</v>
      </c>
      <c r="Q1074" t="s">
        <v>13</v>
      </c>
      <c r="R1074" t="s">
        <v>14</v>
      </c>
      <c r="S1074" t="s">
        <v>14</v>
      </c>
      <c r="T1074" s="79">
        <v>0</v>
      </c>
      <c r="U1074" s="79">
        <v>20</v>
      </c>
      <c r="V1074" s="79">
        <v>10</v>
      </c>
      <c r="W1074" s="79">
        <v>20</v>
      </c>
      <c r="X1074">
        <v>0.61037440930769205</v>
      </c>
      <c r="Y1074" t="s">
        <v>812</v>
      </c>
      <c r="Z1074" t="s">
        <v>619</v>
      </c>
      <c r="AA1074">
        <v>1</v>
      </c>
      <c r="AB1074">
        <v>7</v>
      </c>
      <c r="AC1074">
        <v>3</v>
      </c>
      <c r="AD1074" t="s">
        <v>519</v>
      </c>
      <c r="AE1074" t="s">
        <v>532</v>
      </c>
      <c r="AF1074">
        <v>7</v>
      </c>
      <c r="AG1074">
        <v>0.93110000000000004</v>
      </c>
      <c r="AH1074">
        <v>6.5177000000000005</v>
      </c>
      <c r="AI1074">
        <v>0.48229999999999951</v>
      </c>
      <c r="AJ1074">
        <v>0.93110000000000004</v>
      </c>
      <c r="AK1074">
        <v>6.5177000000000005</v>
      </c>
      <c r="AL1074">
        <v>0.48229999999999951</v>
      </c>
      <c r="AM1074">
        <v>249.39358694631517</v>
      </c>
      <c r="AN1074">
        <v>18.454750446354954</v>
      </c>
      <c r="AO1074">
        <v>0.15222346331748365</v>
      </c>
      <c r="AP1074">
        <v>1.1264307402614769E-2</v>
      </c>
      <c r="AQ1074">
        <v>0.13315150818983643</v>
      </c>
    </row>
    <row r="1075" spans="1:43" x14ac:dyDescent="0.35">
      <c r="A1075">
        <v>1074</v>
      </c>
      <c r="B1075">
        <v>69</v>
      </c>
      <c r="C1075" t="s">
        <v>9</v>
      </c>
      <c r="D1075" s="13">
        <v>36.1232167</v>
      </c>
      <c r="E1075" s="6">
        <v>120.22133333333301</v>
      </c>
      <c r="F1075">
        <v>5.51</v>
      </c>
      <c r="G1075" t="s">
        <v>614</v>
      </c>
      <c r="H1075" s="23">
        <v>6</v>
      </c>
      <c r="I1075">
        <v>771.60887316431297</v>
      </c>
      <c r="J1075" s="80">
        <v>2017</v>
      </c>
      <c r="K1075" t="s">
        <v>40</v>
      </c>
      <c r="L1075">
        <v>300</v>
      </c>
      <c r="M1075">
        <v>36.542166029999997</v>
      </c>
      <c r="N1075">
        <v>3.7</v>
      </c>
      <c r="O1075" t="s">
        <v>23</v>
      </c>
      <c r="P1075">
        <v>95.5</v>
      </c>
      <c r="Q1075" t="s">
        <v>13</v>
      </c>
      <c r="R1075" t="s">
        <v>14</v>
      </c>
      <c r="S1075" t="s">
        <v>14</v>
      </c>
      <c r="T1075" s="79">
        <v>0</v>
      </c>
      <c r="U1075" s="79">
        <v>20</v>
      </c>
      <c r="V1075" s="79">
        <v>10</v>
      </c>
      <c r="W1075" s="79">
        <v>20</v>
      </c>
      <c r="X1075">
        <v>0.61037440930769205</v>
      </c>
      <c r="Y1075" t="s">
        <v>812</v>
      </c>
      <c r="Z1075" t="s">
        <v>619</v>
      </c>
      <c r="AA1075">
        <v>1</v>
      </c>
      <c r="AB1075">
        <v>17</v>
      </c>
      <c r="AC1075">
        <v>3</v>
      </c>
      <c r="AD1075" t="s">
        <v>519</v>
      </c>
      <c r="AE1075" t="s">
        <v>532</v>
      </c>
      <c r="AF1075">
        <v>17</v>
      </c>
      <c r="AG1075">
        <v>0.93110000000000004</v>
      </c>
      <c r="AH1075">
        <v>15.828700000000001</v>
      </c>
      <c r="AI1075">
        <v>1.1712999999999987</v>
      </c>
      <c r="AJ1075">
        <v>0.93110000000000004</v>
      </c>
      <c r="AK1075">
        <v>15.828700000000001</v>
      </c>
      <c r="AL1075">
        <v>1.1712999999999987</v>
      </c>
      <c r="AM1075">
        <v>605.67013972676534</v>
      </c>
      <c r="AN1075">
        <v>44.818679655433449</v>
      </c>
      <c r="AO1075">
        <v>0.36968555377103168</v>
      </c>
      <c r="AP1075">
        <v>2.7356175120635866E-2</v>
      </c>
      <c r="AQ1075">
        <v>0.13261895760437328</v>
      </c>
    </row>
    <row r="1076" spans="1:43" x14ac:dyDescent="0.35">
      <c r="A1076">
        <v>1075</v>
      </c>
      <c r="B1076">
        <v>69</v>
      </c>
      <c r="C1076" t="s">
        <v>9</v>
      </c>
      <c r="D1076" s="13">
        <v>36.1232167</v>
      </c>
      <c r="E1076" s="6">
        <v>120.2715</v>
      </c>
      <c r="F1076">
        <v>2.95</v>
      </c>
      <c r="G1076" t="s">
        <v>614</v>
      </c>
      <c r="H1076" s="23">
        <v>6</v>
      </c>
      <c r="I1076">
        <v>777.39686663015004</v>
      </c>
      <c r="J1076" s="80">
        <v>2017</v>
      </c>
      <c r="K1076" t="s">
        <v>40</v>
      </c>
      <c r="L1076">
        <v>300</v>
      </c>
      <c r="M1076">
        <v>36.542166029999997</v>
      </c>
      <c r="N1076">
        <v>3.7</v>
      </c>
      <c r="O1076" t="s">
        <v>23</v>
      </c>
      <c r="P1076">
        <v>95.5</v>
      </c>
      <c r="Q1076" t="s">
        <v>13</v>
      </c>
      <c r="R1076" t="s">
        <v>14</v>
      </c>
      <c r="S1076" t="s">
        <v>14</v>
      </c>
      <c r="T1076" s="79">
        <v>0</v>
      </c>
      <c r="U1076" s="79">
        <v>20</v>
      </c>
      <c r="V1076" s="79">
        <v>10</v>
      </c>
      <c r="W1076" s="79">
        <v>20</v>
      </c>
      <c r="X1076">
        <v>0.61037440930769205</v>
      </c>
      <c r="Y1076" t="s">
        <v>812</v>
      </c>
      <c r="Z1076" t="s">
        <v>619</v>
      </c>
      <c r="AA1076">
        <v>1</v>
      </c>
      <c r="AB1076">
        <v>18</v>
      </c>
      <c r="AC1076">
        <v>3</v>
      </c>
      <c r="AD1076" t="s">
        <v>519</v>
      </c>
      <c r="AE1076" t="s">
        <v>532</v>
      </c>
      <c r="AF1076">
        <v>18</v>
      </c>
      <c r="AG1076">
        <v>0.93110000000000004</v>
      </c>
      <c r="AH1076">
        <v>16.759800000000002</v>
      </c>
      <c r="AI1076">
        <v>1.240199999999998</v>
      </c>
      <c r="AJ1076">
        <v>0.93110000000000004</v>
      </c>
      <c r="AK1076">
        <v>16.759800000000002</v>
      </c>
      <c r="AL1076">
        <v>1.240199999999998</v>
      </c>
      <c r="AM1076">
        <v>641.2977950048105</v>
      </c>
      <c r="AN1076">
        <v>47.455072576341287</v>
      </c>
      <c r="AO1076">
        <v>0.39143176281638664</v>
      </c>
      <c r="AP1076">
        <v>2.8965361892437969E-2</v>
      </c>
      <c r="AQ1076">
        <v>0.13261895760437328</v>
      </c>
    </row>
    <row r="1077" spans="1:43" x14ac:dyDescent="0.35">
      <c r="A1077">
        <v>1076</v>
      </c>
      <c r="B1077">
        <v>69</v>
      </c>
      <c r="C1077" t="s">
        <v>9</v>
      </c>
      <c r="D1077" s="13">
        <v>36.157649999999997</v>
      </c>
      <c r="E1077" s="6">
        <v>120.25083333333301</v>
      </c>
      <c r="F1077">
        <v>1.92</v>
      </c>
      <c r="G1077" t="s">
        <v>614</v>
      </c>
      <c r="H1077" s="23">
        <v>4</v>
      </c>
      <c r="I1077">
        <v>765.21029767686696</v>
      </c>
      <c r="J1077" s="80">
        <v>2017</v>
      </c>
      <c r="K1077" t="s">
        <v>40</v>
      </c>
      <c r="L1077">
        <v>300</v>
      </c>
      <c r="M1077">
        <v>36.542166029999997</v>
      </c>
      <c r="N1077">
        <v>3.7</v>
      </c>
      <c r="O1077" t="s">
        <v>23</v>
      </c>
      <c r="P1077">
        <v>95.5</v>
      </c>
      <c r="Q1077" t="s">
        <v>13</v>
      </c>
      <c r="R1077" t="s">
        <v>14</v>
      </c>
      <c r="S1077" t="s">
        <v>14</v>
      </c>
      <c r="T1077" s="79">
        <v>0</v>
      </c>
      <c r="U1077" s="79">
        <v>20</v>
      </c>
      <c r="V1077" s="79">
        <v>10</v>
      </c>
      <c r="W1077" s="79">
        <v>20</v>
      </c>
      <c r="X1077">
        <v>0.61037440930769205</v>
      </c>
      <c r="Y1077" t="s">
        <v>812</v>
      </c>
      <c r="Z1077" t="s">
        <v>619</v>
      </c>
      <c r="AA1077">
        <v>1</v>
      </c>
      <c r="AB1077">
        <v>8</v>
      </c>
      <c r="AC1077">
        <v>3</v>
      </c>
      <c r="AD1077" t="s">
        <v>519</v>
      </c>
      <c r="AE1077" t="s">
        <v>532</v>
      </c>
      <c r="AF1077">
        <v>8</v>
      </c>
      <c r="AG1077">
        <v>0.93110000000000004</v>
      </c>
      <c r="AH1077">
        <v>7.4488000000000003</v>
      </c>
      <c r="AI1077">
        <v>0.55119999999999969</v>
      </c>
      <c r="AJ1077">
        <v>0.93110000000000004</v>
      </c>
      <c r="AK1077">
        <v>7.4488000000000003</v>
      </c>
      <c r="AL1077">
        <v>0.55119999999999969</v>
      </c>
      <c r="AM1077">
        <v>285.02124222436021</v>
      </c>
      <c r="AN1077">
        <v>21.091143367262813</v>
      </c>
      <c r="AO1077">
        <v>0.17396967236283847</v>
      </c>
      <c r="AP1077">
        <v>1.2873494174416886E-2</v>
      </c>
      <c r="AQ1077">
        <v>0.13288496611575845</v>
      </c>
    </row>
    <row r="1078" spans="1:43" x14ac:dyDescent="0.35">
      <c r="A1078">
        <v>1077</v>
      </c>
      <c r="B1078">
        <v>69</v>
      </c>
      <c r="C1078" t="s">
        <v>9</v>
      </c>
      <c r="D1078" s="13">
        <v>36.158549999999998</v>
      </c>
      <c r="E1078" s="6">
        <v>120.29216666666601</v>
      </c>
      <c r="F1078">
        <v>1.6</v>
      </c>
      <c r="G1078" t="s">
        <v>614</v>
      </c>
      <c r="H1078" s="23">
        <v>2</v>
      </c>
      <c r="I1078">
        <v>768.46241741946903</v>
      </c>
      <c r="J1078" s="80">
        <v>2017</v>
      </c>
      <c r="K1078" t="s">
        <v>40</v>
      </c>
      <c r="L1078">
        <v>300</v>
      </c>
      <c r="M1078">
        <v>36.542166029999997</v>
      </c>
      <c r="N1078">
        <v>3.7</v>
      </c>
      <c r="O1078" t="s">
        <v>23</v>
      </c>
      <c r="P1078">
        <v>95.5</v>
      </c>
      <c r="Q1078" t="s">
        <v>13</v>
      </c>
      <c r="R1078" t="s">
        <v>14</v>
      </c>
      <c r="S1078" t="s">
        <v>14</v>
      </c>
      <c r="T1078" s="79">
        <v>0</v>
      </c>
      <c r="U1078" s="79">
        <v>20</v>
      </c>
      <c r="V1078" s="79">
        <v>10</v>
      </c>
      <c r="W1078" s="79">
        <v>20</v>
      </c>
      <c r="X1078">
        <v>0.61037440930769205</v>
      </c>
      <c r="Y1078" t="s">
        <v>812</v>
      </c>
      <c r="Z1078" t="s">
        <v>619</v>
      </c>
      <c r="AA1078">
        <v>1</v>
      </c>
      <c r="AB1078">
        <v>12</v>
      </c>
      <c r="AC1078">
        <v>3</v>
      </c>
      <c r="AD1078" t="s">
        <v>519</v>
      </c>
      <c r="AE1078" t="s">
        <v>532</v>
      </c>
      <c r="AF1078">
        <v>12</v>
      </c>
      <c r="AG1078">
        <v>0.93110000000000004</v>
      </c>
      <c r="AH1078">
        <v>11.173200000000001</v>
      </c>
      <c r="AI1078">
        <v>0.82679999999999865</v>
      </c>
      <c r="AJ1078">
        <v>0.93110000000000004</v>
      </c>
      <c r="AK1078">
        <v>11.173200000000001</v>
      </c>
      <c r="AL1078">
        <v>0.82679999999999865</v>
      </c>
      <c r="AM1078">
        <v>427.53186333654031</v>
      </c>
      <c r="AN1078">
        <v>31.636715050894189</v>
      </c>
      <c r="AO1078">
        <v>0.26095450854425772</v>
      </c>
      <c r="AP1078">
        <v>1.9310241261625311E-2</v>
      </c>
      <c r="AQ1078">
        <v>0.13315150818983643</v>
      </c>
    </row>
    <row r="1079" spans="1:43" x14ac:dyDescent="0.35">
      <c r="A1079">
        <v>1078</v>
      </c>
      <c r="B1079">
        <v>69</v>
      </c>
      <c r="C1079" t="s">
        <v>9</v>
      </c>
      <c r="D1079" s="13">
        <v>36.0883167</v>
      </c>
      <c r="E1079" s="6">
        <v>120.299833333333</v>
      </c>
      <c r="F1079">
        <v>0.78</v>
      </c>
      <c r="G1079" t="s">
        <v>47</v>
      </c>
      <c r="H1079" s="23">
        <v>10</v>
      </c>
      <c r="I1079">
        <v>792.31850094712604</v>
      </c>
      <c r="J1079" s="80">
        <v>2017</v>
      </c>
      <c r="K1079" t="s">
        <v>40</v>
      </c>
      <c r="L1079">
        <v>300</v>
      </c>
      <c r="M1079">
        <v>36.542166029999997</v>
      </c>
      <c r="N1079">
        <v>3.7</v>
      </c>
      <c r="O1079" t="s">
        <v>23</v>
      </c>
      <c r="P1079">
        <v>95.5</v>
      </c>
      <c r="Q1079" t="s">
        <v>13</v>
      </c>
      <c r="R1079" t="s">
        <v>14</v>
      </c>
      <c r="S1079" t="s">
        <v>14</v>
      </c>
      <c r="T1079" s="79">
        <v>0</v>
      </c>
      <c r="U1079" s="79">
        <v>20</v>
      </c>
      <c r="V1079" s="79">
        <v>10</v>
      </c>
      <c r="W1079" s="79">
        <v>20</v>
      </c>
      <c r="X1079">
        <v>0.61037440930769205</v>
      </c>
      <c r="Y1079" t="s">
        <v>812</v>
      </c>
      <c r="Z1079" t="s">
        <v>619</v>
      </c>
      <c r="AA1079">
        <v>1</v>
      </c>
      <c r="AB1079">
        <v>25</v>
      </c>
      <c r="AC1079">
        <v>5</v>
      </c>
      <c r="AD1079" t="s">
        <v>519</v>
      </c>
      <c r="AE1079" t="s">
        <v>532</v>
      </c>
      <c r="AF1079">
        <v>25</v>
      </c>
      <c r="AG1079">
        <v>0.93110000000000004</v>
      </c>
      <c r="AH1079">
        <v>23.2775</v>
      </c>
      <c r="AI1079">
        <v>1.7225000000000001</v>
      </c>
      <c r="AJ1079">
        <v>0.93110000000000004</v>
      </c>
      <c r="AK1079">
        <v>23.2775</v>
      </c>
      <c r="AL1079">
        <v>1.7225000000000001</v>
      </c>
      <c r="AM1079">
        <v>890.69138195112566</v>
      </c>
      <c r="AN1079">
        <v>65.90982302269633</v>
      </c>
      <c r="AO1079">
        <v>0.54365522613387018</v>
      </c>
      <c r="AP1079">
        <v>4.022966929505279E-2</v>
      </c>
      <c r="AQ1079">
        <v>0.13208853699948581</v>
      </c>
    </row>
    <row r="1080" spans="1:43" x14ac:dyDescent="0.35">
      <c r="A1080">
        <v>1079</v>
      </c>
      <c r="B1080">
        <v>69</v>
      </c>
      <c r="C1080" t="s">
        <v>9</v>
      </c>
      <c r="D1080" s="13">
        <v>36.123249999999999</v>
      </c>
      <c r="E1080" s="6">
        <v>120.321166666666</v>
      </c>
      <c r="F1080">
        <v>0.65</v>
      </c>
      <c r="G1080" t="s">
        <v>47</v>
      </c>
      <c r="H1080" s="23">
        <v>5</v>
      </c>
      <c r="I1080">
        <v>785.80589078573303</v>
      </c>
      <c r="J1080" s="80">
        <v>2017</v>
      </c>
      <c r="K1080" t="s">
        <v>40</v>
      </c>
      <c r="L1080">
        <v>300</v>
      </c>
      <c r="M1080">
        <v>36.542166029999997</v>
      </c>
      <c r="N1080">
        <v>3.7</v>
      </c>
      <c r="O1080" t="s">
        <v>23</v>
      </c>
      <c r="P1080">
        <v>95.5</v>
      </c>
      <c r="Q1080" t="s">
        <v>13</v>
      </c>
      <c r="R1080" t="s">
        <v>14</v>
      </c>
      <c r="S1080" t="s">
        <v>14</v>
      </c>
      <c r="T1080" s="79">
        <v>0</v>
      </c>
      <c r="U1080" s="79">
        <v>20</v>
      </c>
      <c r="V1080" s="79">
        <v>10</v>
      </c>
      <c r="W1080" s="79">
        <v>20</v>
      </c>
      <c r="X1080">
        <v>0.61037440930769205</v>
      </c>
      <c r="Y1080" t="s">
        <v>812</v>
      </c>
      <c r="Z1080" t="s">
        <v>619</v>
      </c>
      <c r="AA1080">
        <v>1</v>
      </c>
      <c r="AB1080">
        <v>23</v>
      </c>
      <c r="AC1080">
        <v>3</v>
      </c>
      <c r="AD1080" t="s">
        <v>519</v>
      </c>
      <c r="AE1080" t="s">
        <v>532</v>
      </c>
      <c r="AF1080">
        <v>23</v>
      </c>
      <c r="AG1080">
        <v>0.93110000000000004</v>
      </c>
      <c r="AH1080">
        <v>21.415300000000002</v>
      </c>
      <c r="AI1080">
        <v>1.584699999999998</v>
      </c>
      <c r="AJ1080">
        <v>0.93110000000000004</v>
      </c>
      <c r="AK1080">
        <v>21.415300000000002</v>
      </c>
      <c r="AL1080">
        <v>1.584699999999998</v>
      </c>
      <c r="AM1080">
        <v>819.43607139503558</v>
      </c>
      <c r="AN1080">
        <v>60.637037180880547</v>
      </c>
      <c r="AO1080">
        <v>0.5001628080431606</v>
      </c>
      <c r="AP1080">
        <v>3.7011295751448521E-2</v>
      </c>
      <c r="AQ1080">
        <v>0.13275189523153463</v>
      </c>
    </row>
    <row r="1081" spans="1:43" x14ac:dyDescent="0.35">
      <c r="A1081">
        <v>1080</v>
      </c>
      <c r="B1081">
        <v>69</v>
      </c>
      <c r="C1081" t="s">
        <v>9</v>
      </c>
      <c r="D1081" s="13">
        <v>36.158016699999997</v>
      </c>
      <c r="E1081" s="6">
        <v>120.335333333333</v>
      </c>
      <c r="F1081">
        <v>0.84</v>
      </c>
      <c r="G1081" t="s">
        <v>47</v>
      </c>
      <c r="H1081" s="23">
        <v>4</v>
      </c>
      <c r="I1081">
        <v>772.47345849696296</v>
      </c>
      <c r="J1081" s="80">
        <v>2017</v>
      </c>
      <c r="K1081" t="s">
        <v>40</v>
      </c>
      <c r="L1081">
        <v>300</v>
      </c>
      <c r="M1081">
        <v>36.542166029999997</v>
      </c>
      <c r="N1081">
        <v>3.7</v>
      </c>
      <c r="O1081" t="s">
        <v>23</v>
      </c>
      <c r="P1081">
        <v>95.5</v>
      </c>
      <c r="Q1081" t="s">
        <v>13</v>
      </c>
      <c r="R1081" t="s">
        <v>14</v>
      </c>
      <c r="S1081" t="s">
        <v>14</v>
      </c>
      <c r="T1081" s="79">
        <v>0</v>
      </c>
      <c r="U1081" s="79">
        <v>20</v>
      </c>
      <c r="V1081" s="79">
        <v>10</v>
      </c>
      <c r="W1081" s="79">
        <v>20</v>
      </c>
      <c r="X1081">
        <v>0.61037440930769205</v>
      </c>
      <c r="Y1081" t="s">
        <v>812</v>
      </c>
      <c r="Z1081" t="s">
        <v>619</v>
      </c>
      <c r="AA1081">
        <v>1</v>
      </c>
      <c r="AB1081">
        <v>18</v>
      </c>
      <c r="AC1081">
        <v>3</v>
      </c>
      <c r="AD1081" t="s">
        <v>519</v>
      </c>
      <c r="AE1081" t="s">
        <v>532</v>
      </c>
      <c r="AF1081">
        <v>18</v>
      </c>
      <c r="AG1081">
        <v>0.93110000000000004</v>
      </c>
      <c r="AH1081">
        <v>16.759800000000002</v>
      </c>
      <c r="AI1081">
        <v>1.240199999999998</v>
      </c>
      <c r="AJ1081">
        <v>0.93110000000000004</v>
      </c>
      <c r="AK1081">
        <v>16.759800000000002</v>
      </c>
      <c r="AL1081">
        <v>1.240199999999998</v>
      </c>
      <c r="AM1081">
        <v>641.2977950048105</v>
      </c>
      <c r="AN1081">
        <v>47.455072576341287</v>
      </c>
      <c r="AO1081">
        <v>0.39143176281638664</v>
      </c>
      <c r="AP1081">
        <v>2.8965361892437969E-2</v>
      </c>
      <c r="AQ1081">
        <v>0.13288496611575845</v>
      </c>
    </row>
    <row r="1082" spans="1:43" x14ac:dyDescent="0.35">
      <c r="A1082">
        <v>1081</v>
      </c>
      <c r="B1082">
        <v>69</v>
      </c>
      <c r="C1082" t="s">
        <v>9</v>
      </c>
      <c r="D1082" s="13">
        <v>36.159799999999997</v>
      </c>
      <c r="E1082" s="6">
        <v>120.219833333333</v>
      </c>
      <c r="F1082">
        <v>2.29</v>
      </c>
      <c r="G1082" t="s">
        <v>47</v>
      </c>
      <c r="H1082" s="23">
        <v>3</v>
      </c>
      <c r="I1082">
        <v>760.50136696052903</v>
      </c>
      <c r="J1082" s="80">
        <v>2017</v>
      </c>
      <c r="K1082" t="s">
        <v>40</v>
      </c>
      <c r="L1082">
        <v>300</v>
      </c>
      <c r="M1082">
        <v>36.542166029999997</v>
      </c>
      <c r="N1082">
        <v>3.7</v>
      </c>
      <c r="O1082" t="s">
        <v>23</v>
      </c>
      <c r="P1082">
        <v>95.5</v>
      </c>
      <c r="Q1082" t="s">
        <v>13</v>
      </c>
      <c r="R1082" t="s">
        <v>14</v>
      </c>
      <c r="S1082" t="s">
        <v>14</v>
      </c>
      <c r="T1082" s="79">
        <v>0</v>
      </c>
      <c r="U1082" s="79">
        <v>20</v>
      </c>
      <c r="V1082" s="79">
        <v>10</v>
      </c>
      <c r="W1082" s="79">
        <v>20</v>
      </c>
      <c r="X1082">
        <v>0.61037440930769205</v>
      </c>
      <c r="Y1082" t="s">
        <v>812</v>
      </c>
      <c r="Z1082" t="s">
        <v>619</v>
      </c>
      <c r="AA1082">
        <v>1</v>
      </c>
      <c r="AB1082">
        <v>7</v>
      </c>
      <c r="AC1082">
        <v>3</v>
      </c>
      <c r="AD1082" t="s">
        <v>519</v>
      </c>
      <c r="AE1082" t="s">
        <v>532</v>
      </c>
      <c r="AF1082">
        <v>7</v>
      </c>
      <c r="AG1082">
        <v>0.93110000000000004</v>
      </c>
      <c r="AH1082">
        <v>6.5177000000000005</v>
      </c>
      <c r="AI1082">
        <v>0.48229999999999951</v>
      </c>
      <c r="AJ1082">
        <v>0.93110000000000004</v>
      </c>
      <c r="AK1082">
        <v>6.5177000000000005</v>
      </c>
      <c r="AL1082">
        <v>0.48229999999999951</v>
      </c>
      <c r="AM1082">
        <v>249.39358694631517</v>
      </c>
      <c r="AN1082">
        <v>18.454750446354954</v>
      </c>
      <c r="AO1082">
        <v>0.15222346331748365</v>
      </c>
      <c r="AP1082">
        <v>1.1264307402614769E-2</v>
      </c>
      <c r="AQ1082">
        <v>0.13301817039062197</v>
      </c>
    </row>
    <row r="1083" spans="1:43" x14ac:dyDescent="0.35">
      <c r="A1083">
        <v>1082</v>
      </c>
      <c r="B1083">
        <v>69</v>
      </c>
      <c r="C1083" t="s">
        <v>9</v>
      </c>
      <c r="D1083" s="13">
        <v>36.182283300000002</v>
      </c>
      <c r="E1083" s="6">
        <v>120.322666666666</v>
      </c>
      <c r="F1083">
        <v>0.31</v>
      </c>
      <c r="G1083" t="s">
        <v>47</v>
      </c>
      <c r="H1083" s="23">
        <v>3</v>
      </c>
      <c r="I1083">
        <v>762.32551539423901</v>
      </c>
      <c r="J1083" s="80">
        <v>2017</v>
      </c>
      <c r="K1083" t="s">
        <v>40</v>
      </c>
      <c r="L1083">
        <v>300</v>
      </c>
      <c r="M1083">
        <v>36.542166029999997</v>
      </c>
      <c r="N1083">
        <v>3.7</v>
      </c>
      <c r="O1083" t="s">
        <v>23</v>
      </c>
      <c r="P1083">
        <v>95.5</v>
      </c>
      <c r="Q1083" t="s">
        <v>13</v>
      </c>
      <c r="R1083" t="s">
        <v>14</v>
      </c>
      <c r="S1083" t="s">
        <v>14</v>
      </c>
      <c r="T1083" s="79">
        <v>0</v>
      </c>
      <c r="U1083" s="79">
        <v>20</v>
      </c>
      <c r="V1083" s="79">
        <v>10</v>
      </c>
      <c r="W1083" s="79">
        <v>20</v>
      </c>
      <c r="X1083">
        <v>0.61037440930769205</v>
      </c>
      <c r="Y1083" t="s">
        <v>812</v>
      </c>
      <c r="Z1083" t="s">
        <v>619</v>
      </c>
      <c r="AA1083">
        <v>1</v>
      </c>
      <c r="AB1083">
        <v>18</v>
      </c>
      <c r="AC1083">
        <v>3</v>
      </c>
      <c r="AD1083" t="s">
        <v>519</v>
      </c>
      <c r="AE1083" t="s">
        <v>532</v>
      </c>
      <c r="AF1083">
        <v>18</v>
      </c>
      <c r="AG1083">
        <v>0.93110000000000004</v>
      </c>
      <c r="AH1083">
        <v>16.759800000000002</v>
      </c>
      <c r="AI1083">
        <v>1.240199999999998</v>
      </c>
      <c r="AJ1083">
        <v>0.93110000000000004</v>
      </c>
      <c r="AK1083">
        <v>16.759800000000002</v>
      </c>
      <c r="AL1083">
        <v>1.240199999999998</v>
      </c>
      <c r="AM1083">
        <v>641.2977950048105</v>
      </c>
      <c r="AN1083">
        <v>47.455072576341287</v>
      </c>
      <c r="AO1083">
        <v>0.39143176281638664</v>
      </c>
      <c r="AP1083">
        <v>2.8965361892437969E-2</v>
      </c>
      <c r="AQ1083">
        <v>0.13301817039062197</v>
      </c>
    </row>
    <row r="1084" spans="1:43" x14ac:dyDescent="0.35">
      <c r="A1084">
        <v>1083</v>
      </c>
      <c r="B1084">
        <v>69</v>
      </c>
      <c r="C1084" t="s">
        <v>9</v>
      </c>
      <c r="D1084">
        <v>36.103898999999998</v>
      </c>
      <c r="E1084" s="2">
        <v>120.11225399999999</v>
      </c>
      <c r="F1084">
        <v>0.02</v>
      </c>
      <c r="G1084" t="s">
        <v>45</v>
      </c>
      <c r="H1084" s="23">
        <v>26</v>
      </c>
      <c r="I1084">
        <v>784.13180532917795</v>
      </c>
      <c r="J1084" s="80">
        <v>2017</v>
      </c>
      <c r="K1084" t="s">
        <v>11</v>
      </c>
      <c r="L1084">
        <v>300</v>
      </c>
      <c r="M1084">
        <v>36.542166029999997</v>
      </c>
      <c r="N1084">
        <v>3.7</v>
      </c>
      <c r="O1084" t="s">
        <v>23</v>
      </c>
      <c r="P1084">
        <v>95.5</v>
      </c>
      <c r="R1084" t="s">
        <v>14</v>
      </c>
      <c r="S1084" t="s">
        <v>14</v>
      </c>
      <c r="T1084" s="79">
        <v>0</v>
      </c>
      <c r="U1084" s="79">
        <v>10</v>
      </c>
      <c r="V1084" s="79">
        <v>5</v>
      </c>
      <c r="W1084" s="79">
        <v>10</v>
      </c>
      <c r="X1084">
        <v>0.61037440930769205</v>
      </c>
      <c r="Y1084" t="s">
        <v>812</v>
      </c>
      <c r="Z1084" t="s">
        <v>619</v>
      </c>
      <c r="AA1084">
        <v>1</v>
      </c>
      <c r="AB1084">
        <v>43</v>
      </c>
      <c r="AC1084">
        <v>10</v>
      </c>
      <c r="AD1084" t="s">
        <v>519</v>
      </c>
      <c r="AE1084" t="s">
        <v>532</v>
      </c>
      <c r="AF1084">
        <v>43</v>
      </c>
      <c r="AG1084">
        <v>0.93110000000000004</v>
      </c>
      <c r="AH1084">
        <v>40.037300000000002</v>
      </c>
      <c r="AI1084">
        <v>2.9626999999999981</v>
      </c>
      <c r="AJ1084">
        <v>0.93110000000000004</v>
      </c>
      <c r="AK1084">
        <v>40.037300000000002</v>
      </c>
      <c r="AL1084">
        <v>2.9626999999999981</v>
      </c>
      <c r="AM1084">
        <v>1531.9891769559363</v>
      </c>
      <c r="AN1084">
        <v>113.36489559903762</v>
      </c>
      <c r="AO1084">
        <v>0.93508698895025688</v>
      </c>
      <c r="AP1084">
        <v>6.9195031187490763E-2</v>
      </c>
      <c r="AQ1084">
        <v>0.12998798451525895</v>
      </c>
    </row>
    <row r="1085" spans="1:43" x14ac:dyDescent="0.35">
      <c r="A1085">
        <v>1084</v>
      </c>
      <c r="B1085">
        <v>69</v>
      </c>
      <c r="C1085" t="s">
        <v>9</v>
      </c>
      <c r="D1085">
        <v>36.179698999999999</v>
      </c>
      <c r="E1085" s="2">
        <v>120.13865300000001</v>
      </c>
      <c r="F1085">
        <v>0.11</v>
      </c>
      <c r="G1085" t="s">
        <v>45</v>
      </c>
      <c r="H1085" s="23">
        <v>16</v>
      </c>
      <c r="I1085">
        <v>765.89473044642102</v>
      </c>
      <c r="J1085" s="80">
        <v>2017</v>
      </c>
      <c r="K1085" t="s">
        <v>11</v>
      </c>
      <c r="L1085">
        <v>300</v>
      </c>
      <c r="M1085">
        <v>36.542166029999997</v>
      </c>
      <c r="N1085">
        <v>3.7</v>
      </c>
      <c r="O1085" t="s">
        <v>23</v>
      </c>
      <c r="P1085">
        <v>95.5</v>
      </c>
      <c r="R1085" t="s">
        <v>14</v>
      </c>
      <c r="S1085" t="s">
        <v>14</v>
      </c>
      <c r="T1085" s="79">
        <v>0</v>
      </c>
      <c r="U1085" s="79">
        <v>10</v>
      </c>
      <c r="V1085" s="79">
        <v>5</v>
      </c>
      <c r="W1085" s="79">
        <v>10</v>
      </c>
      <c r="X1085">
        <v>0.61037440930769205</v>
      </c>
      <c r="Y1085" t="s">
        <v>812</v>
      </c>
      <c r="Z1085" t="s">
        <v>619</v>
      </c>
      <c r="AA1085">
        <v>1</v>
      </c>
      <c r="AB1085">
        <v>22</v>
      </c>
      <c r="AC1085">
        <v>3</v>
      </c>
      <c r="AD1085" t="s">
        <v>519</v>
      </c>
      <c r="AE1085" t="s">
        <v>532</v>
      </c>
      <c r="AF1085">
        <v>22</v>
      </c>
      <c r="AG1085">
        <v>0.93110000000000004</v>
      </c>
      <c r="AH1085">
        <v>20.484200000000001</v>
      </c>
      <c r="AI1085">
        <v>1.5157999999999987</v>
      </c>
      <c r="AJ1085">
        <v>0.93110000000000004</v>
      </c>
      <c r="AK1085">
        <v>20.484200000000001</v>
      </c>
      <c r="AL1085">
        <v>1.5157999999999987</v>
      </c>
      <c r="AM1085">
        <v>783.80841611699066</v>
      </c>
      <c r="AN1085">
        <v>58.000644259972724</v>
      </c>
      <c r="AO1085">
        <v>0.47841659899780586</v>
      </c>
      <c r="AP1085">
        <v>3.5402108979646428E-2</v>
      </c>
      <c r="AQ1085">
        <v>0.13129688117966493</v>
      </c>
    </row>
    <row r="1086" spans="1:43" x14ac:dyDescent="0.35">
      <c r="A1086">
        <v>1085</v>
      </c>
      <c r="B1086">
        <v>69</v>
      </c>
      <c r="C1086" t="s">
        <v>9</v>
      </c>
      <c r="D1086">
        <v>36.255127999999999</v>
      </c>
      <c r="E1086" s="2">
        <v>120.325998</v>
      </c>
      <c r="F1086">
        <v>0.1</v>
      </c>
      <c r="G1086" t="s">
        <v>45</v>
      </c>
      <c r="H1086" s="23">
        <v>0</v>
      </c>
      <c r="I1086">
        <v>740.26925253116997</v>
      </c>
      <c r="J1086" s="80">
        <v>2017</v>
      </c>
      <c r="K1086" t="s">
        <v>11</v>
      </c>
      <c r="L1086">
        <v>300</v>
      </c>
      <c r="M1086">
        <v>36.542166029999997</v>
      </c>
      <c r="N1086">
        <v>3.7</v>
      </c>
      <c r="O1086" t="s">
        <v>23</v>
      </c>
      <c r="P1086">
        <v>95.5</v>
      </c>
      <c r="R1086" t="s">
        <v>14</v>
      </c>
      <c r="S1086" t="s">
        <v>14</v>
      </c>
      <c r="T1086" s="79">
        <v>0</v>
      </c>
      <c r="U1086" s="79">
        <v>10</v>
      </c>
      <c r="V1086" s="79">
        <v>5</v>
      </c>
      <c r="W1086" s="79">
        <v>10</v>
      </c>
      <c r="X1086">
        <v>0.61037440930769205</v>
      </c>
      <c r="Y1086" t="s">
        <v>812</v>
      </c>
      <c r="Z1086" t="s">
        <v>619</v>
      </c>
      <c r="AA1086">
        <v>1</v>
      </c>
      <c r="AB1086">
        <v>20</v>
      </c>
      <c r="AC1086">
        <v>5</v>
      </c>
      <c r="AD1086" t="s">
        <v>519</v>
      </c>
      <c r="AE1086" t="s">
        <v>532</v>
      </c>
      <c r="AF1086">
        <v>20</v>
      </c>
      <c r="AG1086">
        <v>0.93110000000000004</v>
      </c>
      <c r="AH1086">
        <v>18.622</v>
      </c>
      <c r="AI1086">
        <v>1.3780000000000001</v>
      </c>
      <c r="AJ1086">
        <v>0.93110000000000004</v>
      </c>
      <c r="AK1086">
        <v>18.622</v>
      </c>
      <c r="AL1086">
        <v>1.3780000000000001</v>
      </c>
      <c r="AM1086">
        <v>712.55310556090046</v>
      </c>
      <c r="AN1086">
        <v>52.727858418157069</v>
      </c>
      <c r="AO1086">
        <v>0.43492418090709617</v>
      </c>
      <c r="AP1086">
        <v>3.2183735436042235E-2</v>
      </c>
      <c r="AQ1086">
        <v>0.13341858489683281</v>
      </c>
    </row>
    <row r="1087" spans="1:43" x14ac:dyDescent="0.35">
      <c r="A1087">
        <v>1086</v>
      </c>
      <c r="B1087">
        <v>69</v>
      </c>
      <c r="C1087" t="s">
        <v>9</v>
      </c>
      <c r="D1087">
        <v>36.255898999999999</v>
      </c>
      <c r="E1087" s="2">
        <v>120.320267</v>
      </c>
      <c r="F1087">
        <v>0.28000000000000003</v>
      </c>
      <c r="G1087" t="s">
        <v>45</v>
      </c>
      <c r="H1087" s="23">
        <v>36</v>
      </c>
      <c r="I1087">
        <v>739.90717442506195</v>
      </c>
      <c r="J1087" s="80">
        <v>2017</v>
      </c>
      <c r="K1087" t="s">
        <v>11</v>
      </c>
      <c r="L1087">
        <v>300</v>
      </c>
      <c r="M1087">
        <v>36.542166029999997</v>
      </c>
      <c r="N1087">
        <v>3.7</v>
      </c>
      <c r="O1087" t="s">
        <v>23</v>
      </c>
      <c r="P1087">
        <v>95.5</v>
      </c>
      <c r="R1087" t="s">
        <v>14</v>
      </c>
      <c r="S1087" t="s">
        <v>14</v>
      </c>
      <c r="T1087" s="79">
        <v>0</v>
      </c>
      <c r="U1087" s="79">
        <v>10</v>
      </c>
      <c r="V1087" s="79">
        <v>5</v>
      </c>
      <c r="W1087" s="79">
        <v>10</v>
      </c>
      <c r="X1087">
        <v>0.61037440930769205</v>
      </c>
      <c r="Y1087" t="s">
        <v>812</v>
      </c>
      <c r="Z1087" t="s">
        <v>619</v>
      </c>
      <c r="AA1087">
        <v>1</v>
      </c>
      <c r="AB1087">
        <v>13</v>
      </c>
      <c r="AC1087">
        <v>3</v>
      </c>
      <c r="AD1087" t="s">
        <v>519</v>
      </c>
      <c r="AE1087" t="s">
        <v>532</v>
      </c>
      <c r="AF1087">
        <v>13</v>
      </c>
      <c r="AG1087">
        <v>0.93110000000000004</v>
      </c>
      <c r="AH1087">
        <v>12.1043</v>
      </c>
      <c r="AI1087">
        <v>0.89569999999999972</v>
      </c>
      <c r="AJ1087">
        <v>0.93110000000000004</v>
      </c>
      <c r="AK1087">
        <v>12.1043</v>
      </c>
      <c r="AL1087">
        <v>0.89569999999999972</v>
      </c>
      <c r="AM1087">
        <v>463.15951861458535</v>
      </c>
      <c r="AN1087">
        <v>34.273107971802084</v>
      </c>
      <c r="AO1087">
        <v>0.28270071758961257</v>
      </c>
      <c r="AP1087">
        <v>2.0919428033427445E-2</v>
      </c>
      <c r="AQ1087">
        <v>0.12869213622231998</v>
      </c>
    </row>
    <row r="1088" spans="1:43" x14ac:dyDescent="0.35">
      <c r="A1088">
        <v>1087</v>
      </c>
      <c r="B1088">
        <v>70</v>
      </c>
      <c r="C1088" t="s">
        <v>32</v>
      </c>
      <c r="D1088" s="13">
        <v>27.73</v>
      </c>
      <c r="E1088" s="6">
        <v>-82.7</v>
      </c>
      <c r="F1088">
        <v>0.42</v>
      </c>
      <c r="G1088" t="s">
        <v>45</v>
      </c>
      <c r="H1088">
        <v>2.6</v>
      </c>
      <c r="I1088">
        <v>316.05540344047301</v>
      </c>
      <c r="J1088" s="80">
        <v>2017</v>
      </c>
      <c r="K1088" t="s">
        <v>40</v>
      </c>
      <c r="L1088">
        <v>53</v>
      </c>
      <c r="M1088">
        <v>5.8382658770000004</v>
      </c>
      <c r="O1088" t="s">
        <v>15</v>
      </c>
      <c r="P1088">
        <v>98</v>
      </c>
      <c r="Q1088" t="s">
        <v>13</v>
      </c>
      <c r="R1088" t="s">
        <v>16</v>
      </c>
      <c r="S1088" t="s">
        <v>14</v>
      </c>
      <c r="T1088" s="79">
        <v>0</v>
      </c>
      <c r="U1088" s="79">
        <v>10</v>
      </c>
      <c r="V1088" s="79">
        <v>5</v>
      </c>
      <c r="W1088" s="79">
        <v>10</v>
      </c>
      <c r="X1088">
        <v>2.2504034769999999</v>
      </c>
      <c r="Y1088" t="s">
        <v>1121</v>
      </c>
      <c r="Z1088" t="s">
        <v>622</v>
      </c>
      <c r="AA1088">
        <v>1</v>
      </c>
      <c r="AB1088">
        <v>380</v>
      </c>
      <c r="AE1088" t="s">
        <v>532</v>
      </c>
      <c r="AF1088">
        <v>380</v>
      </c>
      <c r="AG1088">
        <v>0.56000000000000005</v>
      </c>
      <c r="AH1088">
        <v>212.8</v>
      </c>
      <c r="AI1088">
        <v>167.2</v>
      </c>
      <c r="AJ1088">
        <v>0.56000000000000005</v>
      </c>
      <c r="AK1088">
        <v>212.8</v>
      </c>
      <c r="AL1088">
        <v>167.2</v>
      </c>
      <c r="AM1088">
        <v>1267.7377332914286</v>
      </c>
      <c r="AN1088">
        <v>996.07964758612241</v>
      </c>
      <c r="AO1088">
        <v>2.8529214029231293</v>
      </c>
      <c r="AP1088">
        <v>2.2415811022967445</v>
      </c>
      <c r="AQ1088">
        <v>0.13307148947989328</v>
      </c>
    </row>
    <row r="1089" spans="1:43" x14ac:dyDescent="0.35">
      <c r="A1089">
        <v>1088</v>
      </c>
      <c r="B1089">
        <v>70</v>
      </c>
      <c r="C1089" t="s">
        <v>32</v>
      </c>
      <c r="D1089" s="13">
        <v>27.9528</v>
      </c>
      <c r="E1089" s="6">
        <v>-82.641599999999997</v>
      </c>
      <c r="F1089">
        <v>3.3</v>
      </c>
      <c r="G1089" t="s">
        <v>45</v>
      </c>
      <c r="H1089">
        <v>3.4</v>
      </c>
      <c r="I1089">
        <v>283.36950028569902</v>
      </c>
      <c r="J1089" s="80">
        <v>2017</v>
      </c>
      <c r="K1089" t="s">
        <v>40</v>
      </c>
      <c r="L1089">
        <v>53</v>
      </c>
      <c r="M1089">
        <v>5.8382658770000004</v>
      </c>
      <c r="O1089" t="s">
        <v>15</v>
      </c>
      <c r="P1089">
        <v>98</v>
      </c>
      <c r="Q1089" t="s">
        <v>13</v>
      </c>
      <c r="R1089" t="s">
        <v>16</v>
      </c>
      <c r="S1089" t="s">
        <v>14</v>
      </c>
      <c r="T1089" s="79">
        <v>0</v>
      </c>
      <c r="U1089" s="79">
        <v>10</v>
      </c>
      <c r="V1089" s="79">
        <v>5</v>
      </c>
      <c r="W1089" s="79">
        <v>10</v>
      </c>
      <c r="X1089">
        <v>0.87880280200000005</v>
      </c>
      <c r="Y1089" t="s">
        <v>1121</v>
      </c>
      <c r="Z1089" t="s">
        <v>622</v>
      </c>
      <c r="AA1089">
        <v>1</v>
      </c>
      <c r="AB1089">
        <v>180</v>
      </c>
      <c r="AE1089" t="s">
        <v>532</v>
      </c>
      <c r="AF1089">
        <v>180</v>
      </c>
      <c r="AG1089">
        <v>0.56000000000000005</v>
      </c>
      <c r="AH1089">
        <v>100.80000000000001</v>
      </c>
      <c r="AI1089">
        <v>79.199999999999989</v>
      </c>
      <c r="AJ1089">
        <v>0.56000000000000005</v>
      </c>
      <c r="AK1089">
        <v>100.80000000000001</v>
      </c>
      <c r="AL1089">
        <v>79.199999999999989</v>
      </c>
      <c r="AM1089">
        <v>600.50734734857156</v>
      </c>
      <c r="AN1089">
        <v>471.82720148816327</v>
      </c>
      <c r="AO1089">
        <v>0.52772753947151196</v>
      </c>
      <c r="AP1089">
        <v>0.41464306672761647</v>
      </c>
      <c r="AQ1089">
        <v>0.13296487266524529</v>
      </c>
    </row>
    <row r="1090" spans="1:43" x14ac:dyDescent="0.35">
      <c r="A1090">
        <v>1089</v>
      </c>
      <c r="B1090">
        <v>70</v>
      </c>
      <c r="C1090" t="s">
        <v>32</v>
      </c>
      <c r="D1090" s="13">
        <v>27.611000000000001</v>
      </c>
      <c r="E1090" s="6">
        <v>-82.781999999999996</v>
      </c>
      <c r="F1090">
        <v>2.78</v>
      </c>
      <c r="G1090" t="s">
        <v>45</v>
      </c>
      <c r="H1090">
        <v>3.6</v>
      </c>
      <c r="I1090">
        <v>355.73437753907501</v>
      </c>
      <c r="J1090" s="80">
        <v>2017</v>
      </c>
      <c r="K1090" t="s">
        <v>40</v>
      </c>
      <c r="L1090">
        <v>53</v>
      </c>
      <c r="M1090">
        <v>5.8382658770000004</v>
      </c>
      <c r="O1090" t="s">
        <v>15</v>
      </c>
      <c r="P1090">
        <v>98</v>
      </c>
      <c r="Q1090" t="s">
        <v>13</v>
      </c>
      <c r="R1090" t="s">
        <v>16</v>
      </c>
      <c r="S1090" t="s">
        <v>14</v>
      </c>
      <c r="T1090" s="79">
        <v>0</v>
      </c>
      <c r="U1090" s="79">
        <v>10</v>
      </c>
      <c r="V1090" s="79">
        <v>5</v>
      </c>
      <c r="W1090" s="79">
        <v>10</v>
      </c>
      <c r="X1090">
        <v>2.2504034769999999</v>
      </c>
      <c r="Y1090" t="s">
        <v>1121</v>
      </c>
      <c r="Z1090" t="s">
        <v>622</v>
      </c>
      <c r="AA1090">
        <v>1</v>
      </c>
      <c r="AB1090">
        <v>200</v>
      </c>
      <c r="AE1090" t="s">
        <v>532</v>
      </c>
      <c r="AF1090">
        <v>200</v>
      </c>
      <c r="AG1090">
        <v>0.56000000000000005</v>
      </c>
      <c r="AH1090">
        <v>112.00000000000001</v>
      </c>
      <c r="AI1090">
        <v>87.999999999999986</v>
      </c>
      <c r="AJ1090">
        <v>0.56000000000000005</v>
      </c>
      <c r="AK1090">
        <v>112.00000000000001</v>
      </c>
      <c r="AL1090">
        <v>87.999999999999986</v>
      </c>
      <c r="AM1090">
        <v>667.2303859428572</v>
      </c>
      <c r="AN1090">
        <v>524.25244609795914</v>
      </c>
      <c r="AO1090">
        <v>1.5015375804858577</v>
      </c>
      <c r="AP1090">
        <v>1.1797795275246024</v>
      </c>
      <c r="AQ1090">
        <v>0.13293823181134226</v>
      </c>
    </row>
    <row r="1091" spans="1:43" x14ac:dyDescent="0.35">
      <c r="A1091">
        <v>1090</v>
      </c>
      <c r="B1091">
        <v>70</v>
      </c>
      <c r="C1091" t="s">
        <v>32</v>
      </c>
      <c r="D1091" s="13">
        <v>27.811800000000002</v>
      </c>
      <c r="E1091" s="6">
        <v>-82.523200000000003</v>
      </c>
      <c r="F1091">
        <v>1.34</v>
      </c>
      <c r="G1091" t="s">
        <v>45</v>
      </c>
      <c r="H1091">
        <v>4</v>
      </c>
      <c r="I1091">
        <v>268.548353405201</v>
      </c>
      <c r="J1091" s="80">
        <v>2017</v>
      </c>
      <c r="K1091" t="s">
        <v>40</v>
      </c>
      <c r="L1091">
        <v>53</v>
      </c>
      <c r="M1091">
        <v>5.8382658770000004</v>
      </c>
      <c r="O1091" t="s">
        <v>15</v>
      </c>
      <c r="P1091">
        <v>98</v>
      </c>
      <c r="Q1091" t="s">
        <v>13</v>
      </c>
      <c r="R1091" t="s">
        <v>16</v>
      </c>
      <c r="S1091" t="s">
        <v>14</v>
      </c>
      <c r="T1091" s="79">
        <v>0</v>
      </c>
      <c r="U1091" s="79">
        <v>10</v>
      </c>
      <c r="V1091" s="79">
        <v>5</v>
      </c>
      <c r="W1091" s="79">
        <v>10</v>
      </c>
      <c r="X1091">
        <v>2.2504034769999999</v>
      </c>
      <c r="Y1091" t="s">
        <v>1121</v>
      </c>
      <c r="Z1091" t="s">
        <v>622</v>
      </c>
      <c r="AA1091">
        <v>1</v>
      </c>
      <c r="AB1091">
        <v>30</v>
      </c>
      <c r="AE1091" t="s">
        <v>532</v>
      </c>
      <c r="AF1091">
        <v>30</v>
      </c>
      <c r="AG1091">
        <v>0.56000000000000005</v>
      </c>
      <c r="AH1091">
        <v>16.8</v>
      </c>
      <c r="AI1091">
        <v>13.2</v>
      </c>
      <c r="AJ1091">
        <v>0.56000000000000005</v>
      </c>
      <c r="AK1091">
        <v>16.8</v>
      </c>
      <c r="AL1091">
        <v>13.2</v>
      </c>
      <c r="AM1091">
        <v>100.08455789142859</v>
      </c>
      <c r="AN1091">
        <v>78.637866914693873</v>
      </c>
      <c r="AO1091">
        <v>0.22523063707287866</v>
      </c>
      <c r="AP1091">
        <v>0.17696692912869036</v>
      </c>
      <c r="AQ1091">
        <v>0.13288496611575845</v>
      </c>
    </row>
    <row r="1092" spans="1:43" x14ac:dyDescent="0.35">
      <c r="A1092">
        <v>1091</v>
      </c>
      <c r="B1092">
        <v>70</v>
      </c>
      <c r="C1092" t="s">
        <v>32</v>
      </c>
      <c r="D1092" s="13">
        <v>27.708400000000001</v>
      </c>
      <c r="E1092" s="6">
        <v>-82.609200000000001</v>
      </c>
      <c r="F1092">
        <v>1.48</v>
      </c>
      <c r="G1092" t="s">
        <v>45</v>
      </c>
      <c r="H1092">
        <v>5.3</v>
      </c>
      <c r="I1092">
        <v>294.82204215818803</v>
      </c>
      <c r="J1092" s="80">
        <v>2017</v>
      </c>
      <c r="K1092" t="s">
        <v>40</v>
      </c>
      <c r="L1092">
        <v>53</v>
      </c>
      <c r="M1092">
        <v>5.8382658770000004</v>
      </c>
      <c r="O1092" t="s">
        <v>15</v>
      </c>
      <c r="P1092">
        <v>98</v>
      </c>
      <c r="Q1092" t="s">
        <v>13</v>
      </c>
      <c r="R1092" t="s">
        <v>16</v>
      </c>
      <c r="S1092" t="s">
        <v>14</v>
      </c>
      <c r="T1092" s="79">
        <v>0</v>
      </c>
      <c r="U1092" s="79">
        <v>10</v>
      </c>
      <c r="V1092" s="79">
        <v>5</v>
      </c>
      <c r="W1092" s="79">
        <v>10</v>
      </c>
      <c r="X1092">
        <v>2.2504034769999999</v>
      </c>
      <c r="Y1092" t="s">
        <v>1121</v>
      </c>
      <c r="Z1092" t="s">
        <v>622</v>
      </c>
      <c r="AA1092">
        <v>1</v>
      </c>
      <c r="AB1092">
        <v>40</v>
      </c>
      <c r="AE1092" t="s">
        <v>532</v>
      </c>
      <c r="AF1092">
        <v>40</v>
      </c>
      <c r="AG1092">
        <v>0.56000000000000005</v>
      </c>
      <c r="AH1092">
        <v>22.400000000000002</v>
      </c>
      <c r="AI1092">
        <v>17.599999999999998</v>
      </c>
      <c r="AJ1092">
        <v>0.56000000000000005</v>
      </c>
      <c r="AK1092">
        <v>22.400000000000002</v>
      </c>
      <c r="AL1092">
        <v>17.599999999999998</v>
      </c>
      <c r="AM1092">
        <v>133.44607718857145</v>
      </c>
      <c r="AN1092">
        <v>104.85048921959184</v>
      </c>
      <c r="AO1092">
        <v>0.3003075160971716</v>
      </c>
      <c r="AP1092">
        <v>0.23595590550492046</v>
      </c>
      <c r="AQ1092">
        <v>0.13271199995746893</v>
      </c>
    </row>
    <row r="1093" spans="1:43" x14ac:dyDescent="0.35">
      <c r="A1093">
        <v>1092</v>
      </c>
      <c r="B1093">
        <v>70</v>
      </c>
      <c r="C1093" t="s">
        <v>32</v>
      </c>
      <c r="D1093" s="13">
        <v>27.6279</v>
      </c>
      <c r="E1093" s="6">
        <v>-82.641499999999994</v>
      </c>
      <c r="F1093">
        <v>4.63</v>
      </c>
      <c r="G1093" t="s">
        <v>45</v>
      </c>
      <c r="H1093">
        <v>8.4</v>
      </c>
      <c r="I1093">
        <v>309.66896055262902</v>
      </c>
      <c r="J1093" s="80">
        <v>2017</v>
      </c>
      <c r="K1093" t="s">
        <v>40</v>
      </c>
      <c r="L1093">
        <v>53</v>
      </c>
      <c r="M1093">
        <v>5.8382658770000004</v>
      </c>
      <c r="O1093" t="s">
        <v>15</v>
      </c>
      <c r="P1093">
        <v>98</v>
      </c>
      <c r="Q1093" t="s">
        <v>13</v>
      </c>
      <c r="R1093" t="s">
        <v>16</v>
      </c>
      <c r="S1093" t="s">
        <v>14</v>
      </c>
      <c r="T1093" s="79">
        <v>0</v>
      </c>
      <c r="U1093" s="79">
        <v>10</v>
      </c>
      <c r="V1093" s="79">
        <v>5</v>
      </c>
      <c r="W1093" s="79">
        <v>10</v>
      </c>
      <c r="X1093">
        <v>2.2504034769999999</v>
      </c>
      <c r="Y1093" t="s">
        <v>1121</v>
      </c>
      <c r="Z1093" t="s">
        <v>622</v>
      </c>
      <c r="AA1093">
        <v>1</v>
      </c>
      <c r="AB1093">
        <v>110</v>
      </c>
      <c r="AE1093" t="s">
        <v>532</v>
      </c>
      <c r="AF1093">
        <v>110</v>
      </c>
      <c r="AG1093">
        <v>0.56000000000000005</v>
      </c>
      <c r="AH1093">
        <v>61.600000000000009</v>
      </c>
      <c r="AI1093">
        <v>48.399999999999991</v>
      </c>
      <c r="AJ1093">
        <v>0.56000000000000005</v>
      </c>
      <c r="AK1093">
        <v>61.600000000000009</v>
      </c>
      <c r="AL1093">
        <v>48.399999999999991</v>
      </c>
      <c r="AM1093">
        <v>366.97671226857153</v>
      </c>
      <c r="AN1093">
        <v>288.3388453538775</v>
      </c>
      <c r="AO1093">
        <v>0.82584566926722192</v>
      </c>
      <c r="AP1093">
        <v>0.6488787401385312</v>
      </c>
      <c r="AQ1093">
        <v>0.13230045018975467</v>
      </c>
    </row>
    <row r="1094" spans="1:43" x14ac:dyDescent="0.35">
      <c r="A1094">
        <v>1093</v>
      </c>
      <c r="B1094">
        <v>70</v>
      </c>
      <c r="C1094" t="s">
        <v>32</v>
      </c>
      <c r="D1094" s="13">
        <v>27.852399999999999</v>
      </c>
      <c r="E1094" s="6">
        <v>-82.409300000000002</v>
      </c>
      <c r="F1094">
        <v>0.45</v>
      </c>
      <c r="G1094" t="s">
        <v>45</v>
      </c>
      <c r="H1094">
        <v>8.9</v>
      </c>
      <c r="I1094">
        <v>252.76674513301199</v>
      </c>
      <c r="J1094" s="80">
        <v>2017</v>
      </c>
      <c r="K1094" t="s">
        <v>40</v>
      </c>
      <c r="L1094">
        <v>53</v>
      </c>
      <c r="M1094">
        <v>5.8382658770000004</v>
      </c>
      <c r="O1094" t="s">
        <v>15</v>
      </c>
      <c r="P1094">
        <v>98</v>
      </c>
      <c r="Q1094" t="s">
        <v>13</v>
      </c>
      <c r="R1094" t="s">
        <v>16</v>
      </c>
      <c r="S1094" t="s">
        <v>14</v>
      </c>
      <c r="T1094" s="79">
        <v>0</v>
      </c>
      <c r="U1094" s="79">
        <v>10</v>
      </c>
      <c r="V1094" s="79">
        <v>5</v>
      </c>
      <c r="W1094" s="79">
        <v>10</v>
      </c>
      <c r="X1094">
        <v>2.2504034769999999</v>
      </c>
      <c r="Y1094" t="s">
        <v>1121</v>
      </c>
      <c r="Z1094" t="s">
        <v>622</v>
      </c>
      <c r="AA1094">
        <v>1</v>
      </c>
      <c r="AB1094">
        <v>60</v>
      </c>
      <c r="AE1094" t="s">
        <v>532</v>
      </c>
      <c r="AF1094">
        <v>60</v>
      </c>
      <c r="AG1094">
        <v>0.56000000000000005</v>
      </c>
      <c r="AH1094">
        <v>33.6</v>
      </c>
      <c r="AI1094">
        <v>26.4</v>
      </c>
      <c r="AJ1094">
        <v>0.56000000000000005</v>
      </c>
      <c r="AK1094">
        <v>33.6</v>
      </c>
      <c r="AL1094">
        <v>26.4</v>
      </c>
      <c r="AM1094">
        <v>200.16911578285718</v>
      </c>
      <c r="AN1094">
        <v>157.27573382938775</v>
      </c>
      <c r="AO1094">
        <v>0.45046127414575732</v>
      </c>
      <c r="AP1094">
        <v>0.35393385825738072</v>
      </c>
      <c r="AQ1094">
        <v>0.13223419082232862</v>
      </c>
    </row>
    <row r="1095" spans="1:43" x14ac:dyDescent="0.35">
      <c r="A1095">
        <v>1094</v>
      </c>
      <c r="B1095">
        <v>70</v>
      </c>
      <c r="C1095" t="s">
        <v>32</v>
      </c>
      <c r="D1095" s="13">
        <v>27.940950000000001</v>
      </c>
      <c r="E1095" s="6">
        <v>-82.444967000000005</v>
      </c>
      <c r="F1095">
        <v>0.13</v>
      </c>
      <c r="G1095" t="s">
        <v>45</v>
      </c>
      <c r="H1095">
        <v>10.5</v>
      </c>
      <c r="I1095">
        <v>253.22408211807101</v>
      </c>
      <c r="J1095" s="80">
        <v>2017</v>
      </c>
      <c r="K1095" t="s">
        <v>40</v>
      </c>
      <c r="L1095">
        <v>53</v>
      </c>
      <c r="M1095">
        <v>5.8382658770000004</v>
      </c>
      <c r="O1095" t="s">
        <v>15</v>
      </c>
      <c r="P1095">
        <v>98</v>
      </c>
      <c r="Q1095" t="s">
        <v>13</v>
      </c>
      <c r="R1095" t="s">
        <v>16</v>
      </c>
      <c r="S1095" t="s">
        <v>14</v>
      </c>
      <c r="T1095" s="79">
        <v>0</v>
      </c>
      <c r="U1095" s="79">
        <v>10</v>
      </c>
      <c r="V1095" s="79">
        <v>5</v>
      </c>
      <c r="W1095" s="79">
        <v>10</v>
      </c>
      <c r="X1095">
        <v>0.87880280200000005</v>
      </c>
      <c r="Y1095" t="s">
        <v>1121</v>
      </c>
      <c r="Z1095" t="s">
        <v>622</v>
      </c>
      <c r="AA1095">
        <v>1</v>
      </c>
      <c r="AB1095">
        <v>790</v>
      </c>
      <c r="AE1095" t="s">
        <v>532</v>
      </c>
      <c r="AF1095">
        <v>790</v>
      </c>
      <c r="AG1095">
        <v>0.56000000000000005</v>
      </c>
      <c r="AH1095">
        <v>442.40000000000003</v>
      </c>
      <c r="AI1095">
        <v>347.59999999999997</v>
      </c>
      <c r="AJ1095">
        <v>0.56000000000000005</v>
      </c>
      <c r="AK1095">
        <v>442.40000000000003</v>
      </c>
      <c r="AL1095">
        <v>347.59999999999997</v>
      </c>
      <c r="AM1095">
        <v>2635.5600244742859</v>
      </c>
      <c r="AN1095">
        <v>2070.7971620869384</v>
      </c>
      <c r="AO1095">
        <v>2.3161375343471913</v>
      </c>
      <c r="AP1095">
        <v>1.8198223484156497</v>
      </c>
      <c r="AQ1095">
        <v>0.13202238376347447</v>
      </c>
    </row>
    <row r="1096" spans="1:43" x14ac:dyDescent="0.35">
      <c r="A1096">
        <v>1095</v>
      </c>
      <c r="B1096">
        <v>70</v>
      </c>
      <c r="C1096" t="s">
        <v>32</v>
      </c>
      <c r="D1096">
        <v>27.855567000000001</v>
      </c>
      <c r="E1096" s="2">
        <v>-82.392267000000004</v>
      </c>
      <c r="F1096">
        <v>0.09</v>
      </c>
      <c r="G1096" t="s">
        <v>45</v>
      </c>
      <c r="H1096">
        <v>11</v>
      </c>
      <c r="I1096">
        <v>251.171432355268</v>
      </c>
      <c r="J1096" s="80">
        <v>2017</v>
      </c>
      <c r="K1096" t="s">
        <v>40</v>
      </c>
      <c r="L1096">
        <v>53</v>
      </c>
      <c r="M1096">
        <v>5.8382658770000004</v>
      </c>
      <c r="O1096" t="s">
        <v>15</v>
      </c>
      <c r="P1096">
        <v>98</v>
      </c>
      <c r="Q1096" t="s">
        <v>13</v>
      </c>
      <c r="R1096" t="s">
        <v>16</v>
      </c>
      <c r="S1096" t="s">
        <v>14</v>
      </c>
      <c r="T1096" s="79">
        <v>0</v>
      </c>
      <c r="U1096" s="79">
        <v>10</v>
      </c>
      <c r="V1096" s="79">
        <v>5</v>
      </c>
      <c r="W1096" s="79">
        <v>10</v>
      </c>
      <c r="X1096">
        <v>2.2504034769999999</v>
      </c>
      <c r="Y1096" t="s">
        <v>1121</v>
      </c>
      <c r="Z1096" t="s">
        <v>622</v>
      </c>
      <c r="AA1096">
        <v>1</v>
      </c>
      <c r="AB1096">
        <v>720</v>
      </c>
      <c r="AE1096" t="s">
        <v>532</v>
      </c>
      <c r="AF1096">
        <v>720</v>
      </c>
      <c r="AG1096">
        <v>0.56000000000000005</v>
      </c>
      <c r="AH1096">
        <v>403.20000000000005</v>
      </c>
      <c r="AI1096">
        <v>316.79999999999995</v>
      </c>
      <c r="AJ1096">
        <v>0.56000000000000005</v>
      </c>
      <c r="AK1096">
        <v>403.20000000000005</v>
      </c>
      <c r="AL1096">
        <v>316.79999999999995</v>
      </c>
      <c r="AM1096">
        <v>2402.0293893942862</v>
      </c>
      <c r="AN1096">
        <v>1887.3088059526531</v>
      </c>
      <c r="AO1096">
        <v>5.4055352897490883</v>
      </c>
      <c r="AP1096">
        <v>4.2472062990885684</v>
      </c>
      <c r="AQ1096">
        <v>0.13195626365865479</v>
      </c>
    </row>
    <row r="1097" spans="1:43" x14ac:dyDescent="0.35">
      <c r="A1097">
        <v>1096</v>
      </c>
      <c r="B1097">
        <v>71</v>
      </c>
      <c r="C1097" t="s">
        <v>9</v>
      </c>
      <c r="D1097" s="13">
        <v>26.5388889</v>
      </c>
      <c r="E1097" s="6">
        <v>55.608055555555502</v>
      </c>
      <c r="F1097">
        <v>6.86</v>
      </c>
      <c r="G1097" t="s">
        <v>49</v>
      </c>
      <c r="H1097" s="23">
        <v>0</v>
      </c>
      <c r="I1097">
        <v>38.432703416451297</v>
      </c>
      <c r="J1097" s="80">
        <v>2017</v>
      </c>
      <c r="K1097" t="s">
        <v>11</v>
      </c>
      <c r="L1097">
        <v>10</v>
      </c>
      <c r="M1097">
        <v>0.99999999799999995</v>
      </c>
      <c r="N1097">
        <v>1</v>
      </c>
      <c r="O1097" t="s">
        <v>15</v>
      </c>
      <c r="P1097">
        <v>91.3</v>
      </c>
      <c r="Q1097" t="s">
        <v>13</v>
      </c>
      <c r="R1097" t="s">
        <v>14</v>
      </c>
      <c r="S1097" t="s">
        <v>14</v>
      </c>
      <c r="T1097" s="79">
        <v>0</v>
      </c>
      <c r="U1097" s="79">
        <v>5</v>
      </c>
      <c r="V1097" s="79">
        <v>2.5</v>
      </c>
      <c r="W1097" s="79">
        <v>5</v>
      </c>
      <c r="X1097">
        <v>1.2143333333333299</v>
      </c>
      <c r="Y1097" t="s">
        <v>816</v>
      </c>
      <c r="Z1097" t="s">
        <v>660</v>
      </c>
      <c r="AA1097">
        <v>3</v>
      </c>
      <c r="AB1097">
        <v>26.5</v>
      </c>
      <c r="AC1097">
        <v>6.36</v>
      </c>
      <c r="AD1097" t="s">
        <v>519</v>
      </c>
      <c r="AE1097" t="s">
        <v>532</v>
      </c>
      <c r="AF1097">
        <v>26.5</v>
      </c>
      <c r="AG1097">
        <v>0.56000000000000005</v>
      </c>
      <c r="AH1097">
        <v>14.840000000000002</v>
      </c>
      <c r="AI1097">
        <v>11.659999999999998</v>
      </c>
      <c r="AJ1097">
        <v>0.56000000000000005</v>
      </c>
      <c r="AK1097">
        <v>14.840000000000002</v>
      </c>
      <c r="AL1097">
        <v>11.659999999999998</v>
      </c>
      <c r="AM1097">
        <v>16.254107305936476</v>
      </c>
      <c r="AN1097">
        <v>12.771084311807227</v>
      </c>
      <c r="AO1097">
        <v>1.9737904305175469E-2</v>
      </c>
      <c r="AP1097">
        <v>1.5508353382637867E-2</v>
      </c>
      <c r="AQ1097">
        <v>0.55269999999999997</v>
      </c>
    </row>
    <row r="1098" spans="1:43" x14ac:dyDescent="0.35">
      <c r="A1098">
        <v>1097</v>
      </c>
      <c r="B1098">
        <v>71</v>
      </c>
      <c r="C1098" t="s">
        <v>9</v>
      </c>
      <c r="D1098">
        <v>26.541388999999999</v>
      </c>
      <c r="E1098" s="2">
        <v>54.890278000000002</v>
      </c>
      <c r="F1098">
        <v>0.65</v>
      </c>
      <c r="G1098" t="s">
        <v>49</v>
      </c>
      <c r="H1098" s="23">
        <v>0</v>
      </c>
      <c r="I1098">
        <v>22.089308976450798</v>
      </c>
      <c r="J1098" s="80">
        <v>2017</v>
      </c>
      <c r="K1098" t="s">
        <v>11</v>
      </c>
      <c r="L1098">
        <v>10</v>
      </c>
      <c r="M1098">
        <v>0.99999999799999995</v>
      </c>
      <c r="N1098">
        <v>1</v>
      </c>
      <c r="O1098" t="s">
        <v>15</v>
      </c>
      <c r="P1098">
        <v>91.3</v>
      </c>
      <c r="Q1098" t="s">
        <v>13</v>
      </c>
      <c r="R1098" t="s">
        <v>14</v>
      </c>
      <c r="S1098" t="s">
        <v>14</v>
      </c>
      <c r="T1098" s="79">
        <v>0</v>
      </c>
      <c r="U1098" s="79">
        <v>5</v>
      </c>
      <c r="V1098" s="79">
        <v>2.5</v>
      </c>
      <c r="W1098" s="79">
        <v>5</v>
      </c>
      <c r="X1098">
        <v>1.6305000000000001</v>
      </c>
      <c r="Y1098" t="s">
        <v>816</v>
      </c>
      <c r="Z1098" t="s">
        <v>660</v>
      </c>
      <c r="AA1098">
        <v>3</v>
      </c>
      <c r="AB1098">
        <v>34.5</v>
      </c>
      <c r="AC1098">
        <v>0.71</v>
      </c>
      <c r="AD1098" t="s">
        <v>519</v>
      </c>
      <c r="AE1098" t="s">
        <v>532</v>
      </c>
      <c r="AF1098">
        <v>34.5</v>
      </c>
      <c r="AG1098">
        <v>0.56000000000000005</v>
      </c>
      <c r="AH1098">
        <v>19.32</v>
      </c>
      <c r="AI1098">
        <v>15.18</v>
      </c>
      <c r="AJ1098">
        <v>0.56000000000000005</v>
      </c>
      <c r="AK1098">
        <v>19.32</v>
      </c>
      <c r="AL1098">
        <v>15.18</v>
      </c>
      <c r="AM1098">
        <v>21.16100762470975</v>
      </c>
      <c r="AN1098">
        <v>16.626505990843373</v>
      </c>
      <c r="AO1098">
        <v>3.4503022932089254E-2</v>
      </c>
      <c r="AP1098">
        <v>2.7109518018070121E-2</v>
      </c>
      <c r="AQ1098">
        <v>0.55269999999999997</v>
      </c>
    </row>
    <row r="1099" spans="1:43" x14ac:dyDescent="0.35">
      <c r="A1099">
        <v>1098</v>
      </c>
      <c r="B1099">
        <v>71</v>
      </c>
      <c r="C1099" t="s">
        <v>9</v>
      </c>
      <c r="D1099" s="13">
        <v>26.975000000000001</v>
      </c>
      <c r="E1099" s="6">
        <v>55.660277777777701</v>
      </c>
      <c r="F1099">
        <v>0.65</v>
      </c>
      <c r="G1099" t="s">
        <v>49</v>
      </c>
      <c r="H1099" s="23">
        <v>0</v>
      </c>
      <c r="I1099">
        <v>37.289165187133001</v>
      </c>
      <c r="J1099" s="80">
        <v>2017</v>
      </c>
      <c r="K1099" t="s">
        <v>11</v>
      </c>
      <c r="L1099">
        <v>10</v>
      </c>
      <c r="M1099">
        <v>0.99999999799999995</v>
      </c>
      <c r="N1099">
        <v>1</v>
      </c>
      <c r="O1099" t="s">
        <v>15</v>
      </c>
      <c r="P1099">
        <v>91.3</v>
      </c>
      <c r="Q1099" t="s">
        <v>13</v>
      </c>
      <c r="R1099" t="s">
        <v>14</v>
      </c>
      <c r="S1099" t="s">
        <v>14</v>
      </c>
      <c r="T1099" s="79">
        <v>0</v>
      </c>
      <c r="U1099" s="79">
        <v>5</v>
      </c>
      <c r="V1099" s="79">
        <v>2.5</v>
      </c>
      <c r="W1099" s="79">
        <v>5</v>
      </c>
      <c r="X1099">
        <v>1.2143333333333299</v>
      </c>
      <c r="Y1099" t="s">
        <v>816</v>
      </c>
      <c r="Z1099" t="s">
        <v>660</v>
      </c>
      <c r="AA1099">
        <v>3</v>
      </c>
      <c r="AB1099">
        <v>21.5</v>
      </c>
      <c r="AC1099">
        <v>10.61</v>
      </c>
      <c r="AD1099" t="s">
        <v>519</v>
      </c>
      <c r="AE1099" t="s">
        <v>532</v>
      </c>
      <c r="AF1099">
        <v>21.5</v>
      </c>
      <c r="AG1099">
        <v>0.56000000000000005</v>
      </c>
      <c r="AH1099">
        <v>12.040000000000001</v>
      </c>
      <c r="AI1099">
        <v>9.4599999999999991</v>
      </c>
      <c r="AJ1099">
        <v>0.56000000000000005</v>
      </c>
      <c r="AK1099">
        <v>12.040000000000001</v>
      </c>
      <c r="AL1099">
        <v>9.4599999999999991</v>
      </c>
      <c r="AM1099">
        <v>13.187294606703178</v>
      </c>
      <c r="AN1099">
        <v>10.361445762409637</v>
      </c>
      <c r="AO1099">
        <v>1.6013771417406515E-2</v>
      </c>
      <c r="AP1099">
        <v>1.2582248970819401E-2</v>
      </c>
      <c r="AQ1099">
        <v>0.55269999999999997</v>
      </c>
    </row>
    <row r="1100" spans="1:43" x14ac:dyDescent="0.35">
      <c r="A1100">
        <v>1099</v>
      </c>
      <c r="B1100">
        <v>71</v>
      </c>
      <c r="C1100" t="s">
        <v>9</v>
      </c>
      <c r="D1100" s="13">
        <v>26.9808333</v>
      </c>
      <c r="E1100" s="5">
        <v>55.7077777777777</v>
      </c>
      <c r="F1100">
        <v>0.09</v>
      </c>
      <c r="G1100" t="s">
        <v>49</v>
      </c>
      <c r="H1100" s="23">
        <v>0</v>
      </c>
      <c r="I1100">
        <v>38.350946267673301</v>
      </c>
      <c r="J1100" s="80">
        <v>2017</v>
      </c>
      <c r="K1100" t="s">
        <v>11</v>
      </c>
      <c r="L1100">
        <v>10</v>
      </c>
      <c r="M1100">
        <v>0.99999999799999995</v>
      </c>
      <c r="N1100">
        <v>1</v>
      </c>
      <c r="O1100" t="s">
        <v>15</v>
      </c>
      <c r="P1100">
        <v>91.3</v>
      </c>
      <c r="Q1100" t="s">
        <v>13</v>
      </c>
      <c r="R1100" t="s">
        <v>14</v>
      </c>
      <c r="S1100" t="s">
        <v>14</v>
      </c>
      <c r="T1100" s="79">
        <v>0</v>
      </c>
      <c r="U1100" s="79">
        <v>5</v>
      </c>
      <c r="V1100" s="79">
        <v>2.5</v>
      </c>
      <c r="W1100" s="79">
        <v>5</v>
      </c>
      <c r="X1100">
        <v>1.2143333333333299</v>
      </c>
      <c r="Y1100" t="s">
        <v>816</v>
      </c>
      <c r="Z1100" t="s">
        <v>660</v>
      </c>
      <c r="AA1100">
        <v>3</v>
      </c>
      <c r="AB1100">
        <v>19.5</v>
      </c>
      <c r="AC1100">
        <v>6.36</v>
      </c>
      <c r="AD1100" t="s">
        <v>519</v>
      </c>
      <c r="AE1100" t="s">
        <v>532</v>
      </c>
      <c r="AF1100">
        <v>19.5</v>
      </c>
      <c r="AG1100">
        <v>0.56000000000000005</v>
      </c>
      <c r="AH1100">
        <v>10.920000000000002</v>
      </c>
      <c r="AI1100">
        <v>8.5799999999999983</v>
      </c>
      <c r="AJ1100">
        <v>0.56000000000000005</v>
      </c>
      <c r="AK1100">
        <v>10.920000000000002</v>
      </c>
      <c r="AL1100">
        <v>8.5799999999999983</v>
      </c>
      <c r="AM1100">
        <v>11.960569527009859</v>
      </c>
      <c r="AN1100">
        <v>9.3975903426506004</v>
      </c>
      <c r="AO1100">
        <v>1.4524118262298933E-2</v>
      </c>
      <c r="AP1100">
        <v>1.1411807206092013E-2</v>
      </c>
      <c r="AQ1100">
        <v>0.55269999999999997</v>
      </c>
    </row>
    <row r="1101" spans="1:43" x14ac:dyDescent="0.35">
      <c r="A1101">
        <v>1100</v>
      </c>
      <c r="B1101">
        <v>71</v>
      </c>
      <c r="C1101" t="s">
        <v>9</v>
      </c>
      <c r="D1101" s="13">
        <v>26.9819444</v>
      </c>
      <c r="E1101" s="6">
        <v>55.727777777777703</v>
      </c>
      <c r="F1101">
        <v>0.06</v>
      </c>
      <c r="G1101" t="s">
        <v>49</v>
      </c>
      <c r="H1101" s="23">
        <v>0</v>
      </c>
      <c r="I1101">
        <v>38.8061435929243</v>
      </c>
      <c r="J1101" s="80">
        <v>2017</v>
      </c>
      <c r="K1101" t="s">
        <v>11</v>
      </c>
      <c r="L1101">
        <v>10</v>
      </c>
      <c r="M1101">
        <v>0.99999999799999995</v>
      </c>
      <c r="N1101">
        <v>1</v>
      </c>
      <c r="O1101" t="s">
        <v>15</v>
      </c>
      <c r="P1101">
        <v>91.3</v>
      </c>
      <c r="Q1101" t="s">
        <v>13</v>
      </c>
      <c r="R1101" t="s">
        <v>14</v>
      </c>
      <c r="S1101" t="s">
        <v>14</v>
      </c>
      <c r="T1101" s="79">
        <v>0</v>
      </c>
      <c r="U1101" s="79">
        <v>5</v>
      </c>
      <c r="V1101" s="79">
        <v>2.5</v>
      </c>
      <c r="W1101" s="79">
        <v>5</v>
      </c>
      <c r="X1101">
        <v>1.2143333333333299</v>
      </c>
      <c r="Y1101" t="s">
        <v>816</v>
      </c>
      <c r="Z1101" t="s">
        <v>660</v>
      </c>
      <c r="AA1101">
        <v>3</v>
      </c>
      <c r="AB1101">
        <v>34</v>
      </c>
      <c r="AC1101">
        <v>4.24</v>
      </c>
      <c r="AD1101" t="s">
        <v>519</v>
      </c>
      <c r="AE1101" t="s">
        <v>532</v>
      </c>
      <c r="AF1101">
        <v>34</v>
      </c>
      <c r="AG1101">
        <v>0.56000000000000005</v>
      </c>
      <c r="AH1101">
        <v>19.040000000000003</v>
      </c>
      <c r="AI1101">
        <v>14.959999999999997</v>
      </c>
      <c r="AJ1101">
        <v>0.56000000000000005</v>
      </c>
      <c r="AK1101">
        <v>19.040000000000003</v>
      </c>
      <c r="AL1101">
        <v>14.959999999999997</v>
      </c>
      <c r="AM1101">
        <v>20.854326354786423</v>
      </c>
      <c r="AN1101">
        <v>16.385542135903609</v>
      </c>
      <c r="AO1101">
        <v>2.5324103636828906E-2</v>
      </c>
      <c r="AP1101">
        <v>1.9897510000365562E-2</v>
      </c>
      <c r="AQ1101">
        <v>0.55269999999999997</v>
      </c>
    </row>
    <row r="1102" spans="1:43" x14ac:dyDescent="0.35">
      <c r="A1102">
        <v>1101</v>
      </c>
      <c r="B1102">
        <v>72</v>
      </c>
      <c r="C1102" t="s">
        <v>20</v>
      </c>
      <c r="D1102" s="6">
        <v>60.480311</v>
      </c>
      <c r="E1102" s="6">
        <v>5.2387940000000004</v>
      </c>
      <c r="F1102">
        <v>0.55000000000000004</v>
      </c>
      <c r="G1102" t="s">
        <v>47</v>
      </c>
      <c r="H1102">
        <v>315</v>
      </c>
      <c r="I1102">
        <v>53.532338729112503</v>
      </c>
      <c r="J1102" s="80">
        <v>2015</v>
      </c>
      <c r="K1102" t="s">
        <v>40</v>
      </c>
      <c r="L1102">
        <v>11</v>
      </c>
      <c r="M1102">
        <v>1.1060976250000001</v>
      </c>
      <c r="O1102" t="s">
        <v>23</v>
      </c>
      <c r="P1102">
        <v>95.5</v>
      </c>
      <c r="Q1102" t="s">
        <v>13</v>
      </c>
      <c r="R1102" t="s">
        <v>14</v>
      </c>
      <c r="S1102" t="s">
        <v>14</v>
      </c>
      <c r="T1102" s="79">
        <v>0</v>
      </c>
      <c r="U1102" s="79">
        <v>1</v>
      </c>
      <c r="V1102" s="79">
        <v>0.5</v>
      </c>
      <c r="W1102" s="79">
        <v>1</v>
      </c>
      <c r="X1102">
        <v>3.4884441220000002</v>
      </c>
      <c r="Y1102" t="s">
        <v>1122</v>
      </c>
      <c r="Z1102" t="s">
        <v>622</v>
      </c>
      <c r="AA1102">
        <v>1</v>
      </c>
      <c r="AB1102">
        <v>12199</v>
      </c>
      <c r="AE1102" t="s">
        <v>532</v>
      </c>
      <c r="AF1102">
        <v>12199</v>
      </c>
      <c r="AG1102" t="s">
        <v>671</v>
      </c>
      <c r="AH1102" t="s">
        <v>1129</v>
      </c>
      <c r="AI1102" t="s">
        <v>1130</v>
      </c>
      <c r="AJ1102">
        <v>0.59524549999999998</v>
      </c>
      <c r="AK1102">
        <v>7261.3998544999995</v>
      </c>
      <c r="AL1102">
        <v>4937.6001455000005</v>
      </c>
      <c r="AM1102">
        <v>8410.2797206678497</v>
      </c>
      <c r="AN1102">
        <v>5718.8144441227287</v>
      </c>
      <c r="AO1102">
        <v>29.338790855939564</v>
      </c>
      <c r="AP1102">
        <v>19.94976463240863</v>
      </c>
      <c r="AQ1102">
        <v>9.7309116616783722E-2</v>
      </c>
    </row>
    <row r="1103" spans="1:43" x14ac:dyDescent="0.35">
      <c r="A1103">
        <v>1102</v>
      </c>
      <c r="B1103">
        <v>72</v>
      </c>
      <c r="C1103" t="s">
        <v>20</v>
      </c>
      <c r="D1103">
        <v>60.436109000000002</v>
      </c>
      <c r="E1103" s="2">
        <v>5.2597649999999998</v>
      </c>
      <c r="F1103">
        <v>0.7</v>
      </c>
      <c r="G1103" t="s">
        <v>47</v>
      </c>
      <c r="H1103">
        <v>333</v>
      </c>
      <c r="I1103">
        <v>54.715215529318201</v>
      </c>
      <c r="J1103" s="80">
        <v>2015</v>
      </c>
      <c r="K1103" t="s">
        <v>40</v>
      </c>
      <c r="L1103">
        <v>11</v>
      </c>
      <c r="M1103">
        <v>1.1060976250000001</v>
      </c>
      <c r="O1103" t="s">
        <v>23</v>
      </c>
      <c r="P1103">
        <v>95.5</v>
      </c>
      <c r="Q1103" t="s">
        <v>13</v>
      </c>
      <c r="R1103" t="s">
        <v>14</v>
      </c>
      <c r="S1103" t="s">
        <v>14</v>
      </c>
      <c r="T1103" s="79">
        <v>0</v>
      </c>
      <c r="U1103" s="79">
        <v>1</v>
      </c>
      <c r="V1103" s="79">
        <v>0.5</v>
      </c>
      <c r="W1103" s="79">
        <v>1</v>
      </c>
      <c r="X1103">
        <v>3.4884441220000002</v>
      </c>
      <c r="Y1103" t="s">
        <v>1122</v>
      </c>
      <c r="Z1103" t="s">
        <v>622</v>
      </c>
      <c r="AA1103">
        <v>1</v>
      </c>
      <c r="AB1103">
        <v>71023</v>
      </c>
      <c r="AE1103" t="s">
        <v>532</v>
      </c>
      <c r="AF1103">
        <v>71023</v>
      </c>
      <c r="AG1103" t="s">
        <v>671</v>
      </c>
      <c r="AH1103" t="s">
        <v>1129</v>
      </c>
      <c r="AI1103" t="s">
        <v>1130</v>
      </c>
      <c r="AJ1103">
        <v>0.59524549999999998</v>
      </c>
      <c r="AK1103">
        <v>42276.121146500001</v>
      </c>
      <c r="AL1103">
        <v>28746.878853499999</v>
      </c>
      <c r="AM1103">
        <v>48964.939470529775</v>
      </c>
      <c r="AN1103">
        <v>33295.135524627301</v>
      </c>
      <c r="AO1103">
        <v>170.81145528005541</v>
      </c>
      <c r="AP1103">
        <v>116.14821981207949</v>
      </c>
      <c r="AQ1103">
        <v>9.5569952465544492E-2</v>
      </c>
    </row>
    <row r="1104" spans="1:43" x14ac:dyDescent="0.35">
      <c r="A1104">
        <v>1103</v>
      </c>
      <c r="B1104">
        <v>72</v>
      </c>
      <c r="C1104" t="s">
        <v>20</v>
      </c>
      <c r="D1104">
        <v>60.464126</v>
      </c>
      <c r="E1104" s="2">
        <v>5.275569</v>
      </c>
      <c r="F1104">
        <v>0.02</v>
      </c>
      <c r="G1104" t="s">
        <v>47</v>
      </c>
      <c r="H1104">
        <v>34</v>
      </c>
      <c r="I1104">
        <v>52.720555038773</v>
      </c>
      <c r="J1104" s="80">
        <v>2015</v>
      </c>
      <c r="K1104" t="s">
        <v>40</v>
      </c>
      <c r="L1104">
        <v>11</v>
      </c>
      <c r="M1104">
        <v>1.1060976250000001</v>
      </c>
      <c r="O1104" t="s">
        <v>23</v>
      </c>
      <c r="P1104">
        <v>95.5</v>
      </c>
      <c r="Q1104" t="s">
        <v>13</v>
      </c>
      <c r="R1104" t="s">
        <v>14</v>
      </c>
      <c r="S1104" t="s">
        <v>14</v>
      </c>
      <c r="T1104" s="79">
        <v>0</v>
      </c>
      <c r="U1104" s="79">
        <v>1</v>
      </c>
      <c r="V1104" s="79">
        <v>0.5</v>
      </c>
      <c r="W1104" s="79">
        <v>1</v>
      </c>
      <c r="X1104">
        <v>3.4884441220000002</v>
      </c>
      <c r="Y1104" t="s">
        <v>1122</v>
      </c>
      <c r="Z1104" t="s">
        <v>622</v>
      </c>
      <c r="AA1104">
        <v>1</v>
      </c>
      <c r="AB1104">
        <v>205859</v>
      </c>
      <c r="AE1104" t="s">
        <v>532</v>
      </c>
      <c r="AF1104">
        <v>205859</v>
      </c>
      <c r="AG1104" t="s">
        <v>671</v>
      </c>
      <c r="AH1104" t="s">
        <v>1129</v>
      </c>
      <c r="AI1104" t="s">
        <v>1130</v>
      </c>
      <c r="AJ1104">
        <v>0.59524549999999998</v>
      </c>
      <c r="AK1104">
        <v>122536.6433845</v>
      </c>
      <c r="AL1104">
        <v>83322.356615500001</v>
      </c>
      <c r="AM1104">
        <v>141924.07353200778</v>
      </c>
      <c r="AN1104">
        <v>96505.403939065553</v>
      </c>
      <c r="AO1104">
        <v>495.09420008302834</v>
      </c>
      <c r="AP1104">
        <v>336.6537091124689</v>
      </c>
      <c r="AQ1104">
        <v>0.12895026827373907</v>
      </c>
    </row>
    <row r="1105" spans="1:43" x14ac:dyDescent="0.35">
      <c r="A1105">
        <v>1104</v>
      </c>
      <c r="B1105">
        <v>72</v>
      </c>
      <c r="C1105" t="s">
        <v>20</v>
      </c>
      <c r="D1105">
        <v>60.395536999999997</v>
      </c>
      <c r="E1105" s="2">
        <v>5.2218229999999997</v>
      </c>
      <c r="F1105">
        <v>0.11</v>
      </c>
      <c r="G1105" t="s">
        <v>47</v>
      </c>
      <c r="H1105">
        <v>322</v>
      </c>
      <c r="I1105">
        <v>58.552759895244598</v>
      </c>
      <c r="J1105" s="80">
        <v>2015</v>
      </c>
      <c r="K1105" t="s">
        <v>40</v>
      </c>
      <c r="L1105">
        <v>11</v>
      </c>
      <c r="M1105">
        <v>1.1060976250000001</v>
      </c>
      <c r="O1105" t="s">
        <v>23</v>
      </c>
      <c r="P1105">
        <v>95.5</v>
      </c>
      <c r="Q1105" t="s">
        <v>13</v>
      </c>
      <c r="R1105" t="s">
        <v>14</v>
      </c>
      <c r="S1105" t="s">
        <v>14</v>
      </c>
      <c r="T1105" s="79">
        <v>0</v>
      </c>
      <c r="U1105" s="79">
        <v>1</v>
      </c>
      <c r="V1105" s="79">
        <v>0.5</v>
      </c>
      <c r="W1105" s="79">
        <v>1</v>
      </c>
      <c r="X1105">
        <v>3.4884441220000002</v>
      </c>
      <c r="Y1105" t="s">
        <v>1122</v>
      </c>
      <c r="Z1105" t="s">
        <v>622</v>
      </c>
      <c r="AA1105">
        <v>1</v>
      </c>
      <c r="AB1105">
        <v>28122</v>
      </c>
      <c r="AE1105" t="s">
        <v>532</v>
      </c>
      <c r="AF1105">
        <v>28122</v>
      </c>
      <c r="AG1105" t="s">
        <v>671</v>
      </c>
      <c r="AH1105" t="s">
        <v>1129</v>
      </c>
      <c r="AI1105" t="s">
        <v>1130</v>
      </c>
      <c r="AJ1105">
        <v>0.59524549999999998</v>
      </c>
      <c r="AK1105">
        <v>16739.493951</v>
      </c>
      <c r="AL1105">
        <v>11382.506049</v>
      </c>
      <c r="AM1105">
        <v>19387.973301469076</v>
      </c>
      <c r="AN1105">
        <v>13183.416656907888</v>
      </c>
      <c r="AO1105">
        <v>67.633861501002727</v>
      </c>
      <c r="AP1105">
        <v>45.989612344667215</v>
      </c>
      <c r="AQ1105">
        <v>9.6629045587365153E-2</v>
      </c>
    </row>
    <row r="1106" spans="1:43" x14ac:dyDescent="0.35">
      <c r="A1106">
        <v>1105</v>
      </c>
      <c r="B1106">
        <v>73</v>
      </c>
      <c r="C1106" t="s">
        <v>9</v>
      </c>
      <c r="D1106">
        <v>-6.8798519999999996</v>
      </c>
      <c r="E1106" s="2">
        <v>112.268659</v>
      </c>
      <c r="F1106">
        <v>0.03</v>
      </c>
      <c r="G1106" t="s">
        <v>45</v>
      </c>
      <c r="H1106" s="23">
        <v>0</v>
      </c>
      <c r="I1106">
        <v>1030.0310306491899</v>
      </c>
      <c r="J1106" s="80">
        <v>2018</v>
      </c>
      <c r="K1106" t="s">
        <v>30</v>
      </c>
      <c r="L1106">
        <v>300</v>
      </c>
      <c r="M1106">
        <v>36.542166029999997</v>
      </c>
      <c r="N1106">
        <v>5</v>
      </c>
      <c r="O1106" t="s">
        <v>12</v>
      </c>
      <c r="P1106">
        <v>89</v>
      </c>
      <c r="Q1106" t="s">
        <v>13</v>
      </c>
      <c r="R1106" t="s">
        <v>16</v>
      </c>
      <c r="S1106" t="s">
        <v>16</v>
      </c>
      <c r="T1106" s="79">
        <v>0</v>
      </c>
      <c r="U1106" s="79">
        <v>5</v>
      </c>
      <c r="V1106" s="79">
        <v>2.5</v>
      </c>
      <c r="W1106" s="79">
        <v>5</v>
      </c>
      <c r="X1106">
        <v>0.69148334628571395</v>
      </c>
      <c r="Y1106" t="s">
        <v>719</v>
      </c>
      <c r="Z1106" t="s">
        <v>623</v>
      </c>
      <c r="AA1106">
        <v>1</v>
      </c>
      <c r="AB1106">
        <v>43.01</v>
      </c>
      <c r="AC1106">
        <v>10.79</v>
      </c>
      <c r="AD1106" t="s">
        <v>525</v>
      </c>
      <c r="AE1106" t="s">
        <v>532</v>
      </c>
      <c r="AF1106">
        <v>332.12</v>
      </c>
      <c r="AG1106">
        <v>0.87050000000000005</v>
      </c>
      <c r="AH1106">
        <v>289.11046000000005</v>
      </c>
      <c r="AI1106">
        <v>43.009539999999959</v>
      </c>
      <c r="AJ1106">
        <v>0.87050000000000005</v>
      </c>
      <c r="AK1106">
        <v>289.11046000000005</v>
      </c>
      <c r="AL1106">
        <v>43.009539999999959</v>
      </c>
      <c r="AM1106">
        <v>11870.474640819861</v>
      </c>
      <c r="AN1106">
        <v>1765.912080397668</v>
      </c>
      <c r="AO1106">
        <v>8.2082355266338265</v>
      </c>
      <c r="AP1106">
        <v>1.2210987945997462</v>
      </c>
      <c r="AQ1106">
        <v>0.13341858489683281</v>
      </c>
    </row>
    <row r="1107" spans="1:43" x14ac:dyDescent="0.35">
      <c r="A1107">
        <v>1106</v>
      </c>
      <c r="B1107">
        <v>73</v>
      </c>
      <c r="C1107" t="s">
        <v>9</v>
      </c>
      <c r="D1107">
        <v>-6.8798519999999996</v>
      </c>
      <c r="E1107" s="2">
        <v>112.268659</v>
      </c>
      <c r="F1107">
        <v>0.03</v>
      </c>
      <c r="G1107" t="s">
        <v>45</v>
      </c>
      <c r="H1107" s="23">
        <v>0</v>
      </c>
      <c r="I1107">
        <v>1030.0310306491899</v>
      </c>
      <c r="J1107" s="80">
        <v>2018</v>
      </c>
      <c r="K1107" t="s">
        <v>30</v>
      </c>
      <c r="L1107">
        <v>300</v>
      </c>
      <c r="M1107">
        <v>36.542166029999997</v>
      </c>
      <c r="N1107">
        <v>5</v>
      </c>
      <c r="O1107" t="s">
        <v>12</v>
      </c>
      <c r="P1107">
        <v>89</v>
      </c>
      <c r="Q1107" t="s">
        <v>13</v>
      </c>
      <c r="R1107" t="s">
        <v>16</v>
      </c>
      <c r="S1107" t="s">
        <v>16</v>
      </c>
      <c r="T1107" s="79">
        <v>5</v>
      </c>
      <c r="U1107" s="79">
        <v>10</v>
      </c>
      <c r="V1107" s="79">
        <v>7.5</v>
      </c>
      <c r="W1107" s="79">
        <v>5</v>
      </c>
      <c r="X1107">
        <v>0.69148334628571395</v>
      </c>
      <c r="Y1107" t="s">
        <v>719</v>
      </c>
      <c r="Z1107" t="s">
        <v>623</v>
      </c>
      <c r="AA1107">
        <v>1</v>
      </c>
      <c r="AB1107">
        <v>76.39</v>
      </c>
      <c r="AC1107">
        <v>52.61</v>
      </c>
      <c r="AD1107" t="s">
        <v>525</v>
      </c>
      <c r="AE1107" t="s">
        <v>532</v>
      </c>
      <c r="AF1107">
        <v>579.15</v>
      </c>
      <c r="AG1107">
        <v>0.86809999999999998</v>
      </c>
      <c r="AH1107">
        <v>502.76011499999998</v>
      </c>
      <c r="AI1107">
        <v>76.389884999999992</v>
      </c>
      <c r="AJ1107">
        <v>0.86809999999999998</v>
      </c>
      <c r="AK1107">
        <v>502.76011499999998</v>
      </c>
      <c r="AL1107">
        <v>76.389884999999992</v>
      </c>
      <c r="AM1107">
        <v>20642.633253474036</v>
      </c>
      <c r="AN1107">
        <v>3136.4627648119167</v>
      </c>
      <c r="AO1107">
        <v>14.27403711826098</v>
      </c>
      <c r="AP1107">
        <v>2.1688117681126866</v>
      </c>
      <c r="AQ1107">
        <v>0.13341858489683281</v>
      </c>
    </row>
    <row r="1108" spans="1:43" x14ac:dyDescent="0.35">
      <c r="A1108">
        <v>1107</v>
      </c>
      <c r="B1108">
        <v>73</v>
      </c>
      <c r="C1108" t="s">
        <v>9</v>
      </c>
      <c r="D1108">
        <v>-6.8847240000000003</v>
      </c>
      <c r="E1108" s="2">
        <v>112.193853</v>
      </c>
      <c r="F1108">
        <v>0.14000000000000001</v>
      </c>
      <c r="G1108" t="s">
        <v>49</v>
      </c>
      <c r="H1108" s="23">
        <v>0</v>
      </c>
      <c r="I1108">
        <v>1009.94195397361</v>
      </c>
      <c r="J1108" s="80">
        <v>2018</v>
      </c>
      <c r="K1108" t="s">
        <v>30</v>
      </c>
      <c r="L1108">
        <v>300</v>
      </c>
      <c r="M1108">
        <v>36.542166029999997</v>
      </c>
      <c r="N1108">
        <v>5</v>
      </c>
      <c r="O1108" t="s">
        <v>12</v>
      </c>
      <c r="P1108">
        <v>89</v>
      </c>
      <c r="Q1108" t="s">
        <v>13</v>
      </c>
      <c r="R1108" t="s">
        <v>16</v>
      </c>
      <c r="S1108" t="s">
        <v>16</v>
      </c>
      <c r="T1108" s="79">
        <v>5</v>
      </c>
      <c r="U1108" s="79">
        <v>10</v>
      </c>
      <c r="V1108" s="79">
        <v>7.5</v>
      </c>
      <c r="W1108" s="79">
        <v>5</v>
      </c>
      <c r="X1108">
        <v>0.80058939699999998</v>
      </c>
      <c r="Y1108" t="s">
        <v>713</v>
      </c>
      <c r="Z1108" t="s">
        <v>661</v>
      </c>
      <c r="AA1108">
        <v>1</v>
      </c>
      <c r="AB1108">
        <v>5.75</v>
      </c>
      <c r="AC1108">
        <v>4.99</v>
      </c>
      <c r="AD1108" t="s">
        <v>525</v>
      </c>
      <c r="AE1108" t="s">
        <v>532</v>
      </c>
      <c r="AF1108">
        <v>43.97</v>
      </c>
      <c r="AG1108">
        <v>0.86809999999999998</v>
      </c>
      <c r="AH1108">
        <v>38.170356999999996</v>
      </c>
      <c r="AI1108">
        <v>5.7996430000000032</v>
      </c>
      <c r="AJ1108">
        <v>0.86809999999999998</v>
      </c>
      <c r="AK1108">
        <v>38.170356999999996</v>
      </c>
      <c r="AL1108">
        <v>5.7996430000000032</v>
      </c>
      <c r="AM1108">
        <v>1567.2219358633399</v>
      </c>
      <c r="AN1108">
        <v>238.12530047272742</v>
      </c>
      <c r="AO1108">
        <v>1.254701264598004</v>
      </c>
      <c r="AP1108">
        <v>0.19064059071590467</v>
      </c>
      <c r="AQ1108">
        <v>0.55269999999999997</v>
      </c>
    </row>
    <row r="1109" spans="1:43" x14ac:dyDescent="0.35">
      <c r="A1109">
        <v>1108</v>
      </c>
      <c r="B1109">
        <v>73</v>
      </c>
      <c r="C1109" t="s">
        <v>9</v>
      </c>
      <c r="D1109">
        <v>-6.8847240000000003</v>
      </c>
      <c r="E1109" s="2">
        <v>112.193853</v>
      </c>
      <c r="F1109">
        <v>0.14000000000000001</v>
      </c>
      <c r="G1109" t="s">
        <v>49</v>
      </c>
      <c r="H1109" s="23">
        <v>0</v>
      </c>
      <c r="I1109">
        <v>1009.94195397361</v>
      </c>
      <c r="J1109" s="80">
        <v>2018</v>
      </c>
      <c r="K1109" t="s">
        <v>30</v>
      </c>
      <c r="L1109">
        <v>300</v>
      </c>
      <c r="M1109">
        <v>36.542166029999997</v>
      </c>
      <c r="N1109">
        <v>5</v>
      </c>
      <c r="O1109" t="s">
        <v>12</v>
      </c>
      <c r="P1109">
        <v>89</v>
      </c>
      <c r="Q1109" t="s">
        <v>13</v>
      </c>
      <c r="R1109" t="s">
        <v>16</v>
      </c>
      <c r="S1109" t="s">
        <v>16</v>
      </c>
      <c r="T1109" s="79">
        <v>0</v>
      </c>
      <c r="U1109" s="79">
        <v>5</v>
      </c>
      <c r="V1109" s="79">
        <v>2.5</v>
      </c>
      <c r="W1109" s="79">
        <v>5</v>
      </c>
      <c r="X1109">
        <v>0.80058939699999998</v>
      </c>
      <c r="Y1109" t="s">
        <v>713</v>
      </c>
      <c r="Z1109" t="s">
        <v>661</v>
      </c>
      <c r="AA1109">
        <v>1</v>
      </c>
      <c r="AB1109">
        <v>11.59</v>
      </c>
      <c r="AC1109">
        <v>13.24</v>
      </c>
      <c r="AD1109" t="s">
        <v>525</v>
      </c>
      <c r="AE1109" t="s">
        <v>532</v>
      </c>
      <c r="AF1109">
        <v>89.58</v>
      </c>
      <c r="AG1109">
        <v>0.87050000000000005</v>
      </c>
      <c r="AH1109">
        <v>77.979390000000009</v>
      </c>
      <c r="AI1109">
        <v>11.600609999999989</v>
      </c>
      <c r="AJ1109">
        <v>0.87050000000000005</v>
      </c>
      <c r="AK1109">
        <v>77.979390000000009</v>
      </c>
      <c r="AL1109">
        <v>11.600609999999989</v>
      </c>
      <c r="AM1109">
        <v>3201.7256362900248</v>
      </c>
      <c r="AN1109">
        <v>476.30496254975043</v>
      </c>
      <c r="AO1109">
        <v>2.5632675965168721</v>
      </c>
      <c r="AP1109">
        <v>0.38132470275581226</v>
      </c>
      <c r="AQ1109">
        <v>0.55269999999999997</v>
      </c>
    </row>
    <row r="1110" spans="1:43" x14ac:dyDescent="0.35">
      <c r="A1110">
        <v>1109</v>
      </c>
      <c r="B1110">
        <v>73</v>
      </c>
      <c r="C1110" t="s">
        <v>9</v>
      </c>
      <c r="D1110">
        <v>-6.86768</v>
      </c>
      <c r="E1110" s="2">
        <v>112.342806</v>
      </c>
      <c r="F1110">
        <v>0.13</v>
      </c>
      <c r="G1110" t="s">
        <v>47</v>
      </c>
      <c r="H1110" s="23">
        <v>0</v>
      </c>
      <c r="I1110">
        <v>1055.0147516073</v>
      </c>
      <c r="J1110" s="80">
        <v>2018</v>
      </c>
      <c r="K1110" t="s">
        <v>30</v>
      </c>
      <c r="L1110">
        <v>300</v>
      </c>
      <c r="M1110">
        <v>36.542166029999997</v>
      </c>
      <c r="N1110">
        <v>5</v>
      </c>
      <c r="O1110" t="s">
        <v>12</v>
      </c>
      <c r="P1110">
        <v>89</v>
      </c>
      <c r="Q1110" t="s">
        <v>13</v>
      </c>
      <c r="R1110" t="s">
        <v>16</v>
      </c>
      <c r="S1110" t="s">
        <v>16</v>
      </c>
      <c r="T1110" s="79">
        <v>5</v>
      </c>
      <c r="U1110" s="79">
        <v>10</v>
      </c>
      <c r="V1110" s="79">
        <v>7.5</v>
      </c>
      <c r="W1110" s="79">
        <v>5</v>
      </c>
      <c r="X1110">
        <v>0.69148334628571395</v>
      </c>
      <c r="Y1110" t="s">
        <v>719</v>
      </c>
      <c r="Z1110" t="s">
        <v>623</v>
      </c>
      <c r="AA1110">
        <v>1</v>
      </c>
      <c r="AB1110">
        <v>33.03</v>
      </c>
      <c r="AC1110">
        <v>30.42</v>
      </c>
      <c r="AD1110" t="s">
        <v>525</v>
      </c>
      <c r="AE1110" t="s">
        <v>532</v>
      </c>
      <c r="AF1110">
        <v>250.42</v>
      </c>
      <c r="AG1110">
        <v>0.86809999999999998</v>
      </c>
      <c r="AH1110">
        <v>217.389602</v>
      </c>
      <c r="AI1110">
        <v>33.030397999999991</v>
      </c>
      <c r="AJ1110">
        <v>0.86809999999999998</v>
      </c>
      <c r="AK1110">
        <v>217.389602</v>
      </c>
      <c r="AL1110">
        <v>33.030397999999991</v>
      </c>
      <c r="AM1110">
        <v>8925.715651100696</v>
      </c>
      <c r="AN1110">
        <v>1356.1823457898647</v>
      </c>
      <c r="AO1110">
        <v>6.1719837264178787</v>
      </c>
      <c r="AP1110">
        <v>0.93777750664038495</v>
      </c>
      <c r="AQ1110">
        <v>0.13341858489683281</v>
      </c>
    </row>
    <row r="1111" spans="1:43" x14ac:dyDescent="0.35">
      <c r="A1111">
        <v>1110</v>
      </c>
      <c r="B1111">
        <v>73</v>
      </c>
      <c r="C1111" t="s">
        <v>9</v>
      </c>
      <c r="D1111">
        <v>-6.86768</v>
      </c>
      <c r="E1111" s="2">
        <v>112.342806</v>
      </c>
      <c r="F1111">
        <v>0.13</v>
      </c>
      <c r="G1111" t="s">
        <v>47</v>
      </c>
      <c r="H1111" s="23">
        <v>0</v>
      </c>
      <c r="I1111">
        <v>1055.0147516073</v>
      </c>
      <c r="J1111" s="80">
        <v>2018</v>
      </c>
      <c r="K1111" t="s">
        <v>30</v>
      </c>
      <c r="L1111">
        <v>300</v>
      </c>
      <c r="M1111">
        <v>36.542166029999997</v>
      </c>
      <c r="N1111">
        <v>5</v>
      </c>
      <c r="O1111" t="s">
        <v>12</v>
      </c>
      <c r="P1111">
        <v>89</v>
      </c>
      <c r="Q1111" t="s">
        <v>13</v>
      </c>
      <c r="R1111" t="s">
        <v>16</v>
      </c>
      <c r="S1111" t="s">
        <v>16</v>
      </c>
      <c r="T1111" s="79">
        <v>0</v>
      </c>
      <c r="U1111" s="79">
        <v>5</v>
      </c>
      <c r="V1111" s="79">
        <v>2.5</v>
      </c>
      <c r="W1111" s="79">
        <v>5</v>
      </c>
      <c r="X1111">
        <v>0.69148334628571395</v>
      </c>
      <c r="Y1111" t="s">
        <v>719</v>
      </c>
      <c r="Z1111" t="s">
        <v>623</v>
      </c>
      <c r="AA1111">
        <v>1</v>
      </c>
      <c r="AB1111">
        <v>35.090000000000003</v>
      </c>
      <c r="AC1111">
        <v>38.9</v>
      </c>
      <c r="AD1111" t="s">
        <v>525</v>
      </c>
      <c r="AE1111" t="s">
        <v>532</v>
      </c>
      <c r="AF1111">
        <v>270.97000000000003</v>
      </c>
      <c r="AG1111">
        <v>0.87050000000000005</v>
      </c>
      <c r="AH1111">
        <v>235.87938500000004</v>
      </c>
      <c r="AI1111">
        <v>35.090614999999985</v>
      </c>
      <c r="AJ1111">
        <v>0.87050000000000005</v>
      </c>
      <c r="AK1111">
        <v>235.87938500000004</v>
      </c>
      <c r="AL1111">
        <v>35.090614999999985</v>
      </c>
      <c r="AM1111">
        <v>9684.8805053081924</v>
      </c>
      <c r="AN1111">
        <v>1440.7719993537166</v>
      </c>
      <c r="AO1111">
        <v>6.6969335801877854</v>
      </c>
      <c r="AP1111">
        <v>0.9962698433478665</v>
      </c>
      <c r="AQ1111">
        <v>0.13341858489683281</v>
      </c>
    </row>
    <row r="1112" spans="1:43" x14ac:dyDescent="0.35">
      <c r="A1112">
        <v>1111</v>
      </c>
      <c r="B1112">
        <v>73</v>
      </c>
      <c r="C1112" t="s">
        <v>9</v>
      </c>
      <c r="D1112">
        <v>-6.8657529999999998</v>
      </c>
      <c r="E1112" s="2">
        <v>112.289153</v>
      </c>
      <c r="F1112">
        <v>0.08</v>
      </c>
      <c r="G1112" t="s">
        <v>47</v>
      </c>
      <c r="H1112" s="23">
        <v>5</v>
      </c>
      <c r="I1112">
        <v>1036.57609871827</v>
      </c>
      <c r="J1112" s="80">
        <v>2018</v>
      </c>
      <c r="K1112" t="s">
        <v>30</v>
      </c>
      <c r="L1112">
        <v>300</v>
      </c>
      <c r="M1112">
        <v>36.542166029999997</v>
      </c>
      <c r="N1112">
        <v>5</v>
      </c>
      <c r="O1112" t="s">
        <v>12</v>
      </c>
      <c r="P1112">
        <v>89</v>
      </c>
      <c r="Q1112" t="s">
        <v>13</v>
      </c>
      <c r="R1112" t="s">
        <v>16</v>
      </c>
      <c r="S1112" t="s">
        <v>16</v>
      </c>
      <c r="T1112" s="79">
        <v>5</v>
      </c>
      <c r="U1112" s="79">
        <v>10</v>
      </c>
      <c r="V1112" s="79">
        <v>7.5</v>
      </c>
      <c r="W1112" s="79">
        <v>5</v>
      </c>
      <c r="X1112">
        <v>0.69148334628571395</v>
      </c>
      <c r="Y1112" t="s">
        <v>719</v>
      </c>
      <c r="Z1112" t="s">
        <v>623</v>
      </c>
      <c r="AA1112">
        <v>1</v>
      </c>
      <c r="AB1112">
        <v>5.6</v>
      </c>
      <c r="AC1112">
        <v>9.73</v>
      </c>
      <c r="AD1112" t="s">
        <v>525</v>
      </c>
      <c r="AE1112" t="s">
        <v>532</v>
      </c>
      <c r="AF1112">
        <v>42.46</v>
      </c>
      <c r="AG1112">
        <v>0.86809999999999998</v>
      </c>
      <c r="AH1112">
        <v>36.859526000000002</v>
      </c>
      <c r="AI1112">
        <v>5.6004739999999984</v>
      </c>
      <c r="AJ1112">
        <v>0.86809999999999998</v>
      </c>
      <c r="AK1112">
        <v>36.859526000000002</v>
      </c>
      <c r="AL1112">
        <v>5.6004739999999984</v>
      </c>
      <c r="AM1112">
        <v>1513.4010324484291</v>
      </c>
      <c r="AN1112">
        <v>229.94769747718894</v>
      </c>
      <c r="AO1112">
        <v>1.0464916101896942</v>
      </c>
      <c r="AP1112">
        <v>0.15900500332222162</v>
      </c>
      <c r="AQ1112">
        <v>0.13275189523153463</v>
      </c>
    </row>
    <row r="1113" spans="1:43" x14ac:dyDescent="0.35">
      <c r="A1113">
        <v>1112</v>
      </c>
      <c r="B1113">
        <v>73</v>
      </c>
      <c r="C1113" t="s">
        <v>9</v>
      </c>
      <c r="D1113">
        <v>-6.8657529999999998</v>
      </c>
      <c r="E1113" s="2">
        <v>112.289153</v>
      </c>
      <c r="F1113">
        <v>0.08</v>
      </c>
      <c r="G1113" t="s">
        <v>47</v>
      </c>
      <c r="H1113" s="23">
        <v>5</v>
      </c>
      <c r="I1113">
        <v>1036.57609871827</v>
      </c>
      <c r="J1113" s="80">
        <v>2018</v>
      </c>
      <c r="K1113" t="s">
        <v>30</v>
      </c>
      <c r="L1113">
        <v>300</v>
      </c>
      <c r="M1113">
        <v>36.542166029999997</v>
      </c>
      <c r="N1113">
        <v>5</v>
      </c>
      <c r="O1113" t="s">
        <v>12</v>
      </c>
      <c r="P1113">
        <v>89</v>
      </c>
      <c r="Q1113" t="s">
        <v>13</v>
      </c>
      <c r="R1113" t="s">
        <v>16</v>
      </c>
      <c r="S1113" t="s">
        <v>16</v>
      </c>
      <c r="T1113" s="79">
        <v>0</v>
      </c>
      <c r="U1113" s="79">
        <v>5</v>
      </c>
      <c r="V1113" s="79">
        <v>2.5</v>
      </c>
      <c r="W1113" s="79">
        <v>5</v>
      </c>
      <c r="X1113">
        <v>0.69148334628571395</v>
      </c>
      <c r="Y1113" t="s">
        <v>719</v>
      </c>
      <c r="Z1113" t="s">
        <v>623</v>
      </c>
      <c r="AA1113">
        <v>1</v>
      </c>
      <c r="AB1113">
        <v>13.89</v>
      </c>
      <c r="AC1113">
        <v>17.350000000000001</v>
      </c>
      <c r="AD1113" t="s">
        <v>525</v>
      </c>
      <c r="AE1113" t="s">
        <v>532</v>
      </c>
      <c r="AF1113">
        <v>107.26</v>
      </c>
      <c r="AG1113">
        <v>0.87050000000000005</v>
      </c>
      <c r="AH1113">
        <v>93.369830000000007</v>
      </c>
      <c r="AI1113">
        <v>13.890169999999998</v>
      </c>
      <c r="AJ1113">
        <v>0.87050000000000005</v>
      </c>
      <c r="AK1113">
        <v>93.369830000000007</v>
      </c>
      <c r="AL1113">
        <v>13.890169999999998</v>
      </c>
      <c r="AM1113">
        <v>3833.6357641043533</v>
      </c>
      <c r="AN1113">
        <v>570.31112171339885</v>
      </c>
      <c r="AO1113">
        <v>2.6508952866034683</v>
      </c>
      <c r="AP1113">
        <v>0.39436064286634009</v>
      </c>
      <c r="AQ1113">
        <v>0.13275189523153463</v>
      </c>
    </row>
    <row r="1114" spans="1:43" x14ac:dyDescent="0.35">
      <c r="A1114">
        <v>1113</v>
      </c>
      <c r="B1114">
        <v>74</v>
      </c>
      <c r="C1114" t="s">
        <v>32</v>
      </c>
      <c r="D1114" s="4">
        <v>31.89</v>
      </c>
      <c r="E1114" s="5">
        <v>-116.72</v>
      </c>
      <c r="F1114">
        <v>0.6</v>
      </c>
      <c r="G1114" t="s">
        <v>614</v>
      </c>
      <c r="H1114">
        <v>6</v>
      </c>
      <c r="I1114">
        <v>233.23648503643199</v>
      </c>
      <c r="J1114" s="80">
        <v>2016</v>
      </c>
      <c r="K1114" t="s">
        <v>40</v>
      </c>
      <c r="L1114">
        <v>250</v>
      </c>
      <c r="M1114">
        <v>30.131484459999999</v>
      </c>
      <c r="N1114">
        <v>5</v>
      </c>
      <c r="O1114" t="s">
        <v>17</v>
      </c>
      <c r="P1114">
        <v>100</v>
      </c>
      <c r="Q1114" t="s">
        <v>13</v>
      </c>
      <c r="R1114" t="s">
        <v>14</v>
      </c>
      <c r="S1114" t="s">
        <v>14</v>
      </c>
      <c r="T1114" s="79">
        <v>0</v>
      </c>
      <c r="U1114" s="79">
        <v>5</v>
      </c>
      <c r="V1114" s="79">
        <v>2.5</v>
      </c>
      <c r="W1114" s="79">
        <v>5</v>
      </c>
      <c r="X1114">
        <v>0.49520066000000001</v>
      </c>
      <c r="Y1114" t="s">
        <v>1123</v>
      </c>
      <c r="Z1114" t="s">
        <v>622</v>
      </c>
      <c r="AA1114">
        <v>1</v>
      </c>
      <c r="AB1114">
        <v>3720</v>
      </c>
      <c r="AE1114" t="s">
        <v>521</v>
      </c>
      <c r="AF1114">
        <v>150.24212609086587</v>
      </c>
      <c r="AG1114">
        <v>0.44</v>
      </c>
      <c r="AH1114">
        <v>66.106535479980977</v>
      </c>
      <c r="AI1114">
        <v>84.13559061088489</v>
      </c>
      <c r="AJ1114">
        <v>0.44</v>
      </c>
      <c r="AK1114">
        <v>66.106535479980977</v>
      </c>
      <c r="AL1114">
        <v>84.13559061088489</v>
      </c>
      <c r="AM1114">
        <v>1991.8880465194852</v>
      </c>
      <c r="AN1114">
        <v>2535.1302410247999</v>
      </c>
      <c r="AO1114">
        <v>0.98638427528255979</v>
      </c>
      <c r="AP1114">
        <v>1.2553981685414399</v>
      </c>
      <c r="AQ1114">
        <v>0.13261895760437328</v>
      </c>
    </row>
    <row r="1115" spans="1:43" x14ac:dyDescent="0.35">
      <c r="A1115">
        <v>1114</v>
      </c>
      <c r="B1115">
        <v>74</v>
      </c>
      <c r="C1115" t="s">
        <v>32</v>
      </c>
      <c r="D1115" s="4">
        <v>31.96</v>
      </c>
      <c r="E1115" s="5">
        <v>-116.78</v>
      </c>
      <c r="F1115">
        <v>0.93</v>
      </c>
      <c r="G1115" t="s">
        <v>614</v>
      </c>
      <c r="H1115">
        <v>15</v>
      </c>
      <c r="I1115">
        <v>260.37405265991498</v>
      </c>
      <c r="J1115" s="80">
        <v>2016</v>
      </c>
      <c r="K1115" t="s">
        <v>40</v>
      </c>
      <c r="L1115">
        <v>250</v>
      </c>
      <c r="M1115">
        <v>30.131484459999999</v>
      </c>
      <c r="N1115">
        <v>5</v>
      </c>
      <c r="O1115" t="s">
        <v>17</v>
      </c>
      <c r="P1115">
        <v>100</v>
      </c>
      <c r="Q1115" t="s">
        <v>13</v>
      </c>
      <c r="R1115" t="s">
        <v>14</v>
      </c>
      <c r="S1115" t="s">
        <v>14</v>
      </c>
      <c r="T1115" s="79">
        <v>0</v>
      </c>
      <c r="U1115" s="79">
        <v>5</v>
      </c>
      <c r="V1115" s="79">
        <v>2.5</v>
      </c>
      <c r="W1115" s="79">
        <v>5</v>
      </c>
      <c r="X1115">
        <v>0.49520066000000001</v>
      </c>
      <c r="Y1115" t="s">
        <v>1123</v>
      </c>
      <c r="Z1115" t="s">
        <v>622</v>
      </c>
      <c r="AA1115">
        <v>1</v>
      </c>
      <c r="AB1115">
        <v>7250</v>
      </c>
      <c r="AE1115" t="s">
        <v>521</v>
      </c>
      <c r="AF1115">
        <v>292.81059520397247</v>
      </c>
      <c r="AG1115">
        <v>0.33</v>
      </c>
      <c r="AH1115">
        <v>96.627496417310923</v>
      </c>
      <c r="AI1115">
        <v>196.18309878666156</v>
      </c>
      <c r="AJ1115">
        <v>0.33</v>
      </c>
      <c r="AK1115">
        <v>96.627496417310923</v>
      </c>
      <c r="AL1115">
        <v>196.18309878666156</v>
      </c>
      <c r="AM1115">
        <v>2911.5299067069095</v>
      </c>
      <c r="AN1115">
        <v>5911.2879924049375</v>
      </c>
      <c r="AO1115">
        <v>1.4417915314109999</v>
      </c>
      <c r="AP1115">
        <v>2.927273715289</v>
      </c>
      <c r="AQ1115">
        <v>0.13142849355358946</v>
      </c>
    </row>
    <row r="1116" spans="1:43" x14ac:dyDescent="0.35">
      <c r="A1116">
        <v>1115</v>
      </c>
      <c r="B1116">
        <v>74</v>
      </c>
      <c r="C1116" t="s">
        <v>32</v>
      </c>
      <c r="D1116" s="4">
        <v>31.82</v>
      </c>
      <c r="E1116" s="5">
        <v>-116.65</v>
      </c>
      <c r="F1116">
        <v>2.4</v>
      </c>
      <c r="G1116" t="s">
        <v>614</v>
      </c>
      <c r="H1116">
        <v>16</v>
      </c>
      <c r="I1116">
        <v>178.54926333524</v>
      </c>
      <c r="J1116" s="80">
        <v>2016</v>
      </c>
      <c r="K1116" t="s">
        <v>40</v>
      </c>
      <c r="L1116">
        <v>250</v>
      </c>
      <c r="M1116">
        <v>30.131484459999999</v>
      </c>
      <c r="N1116">
        <v>5</v>
      </c>
      <c r="O1116" t="s">
        <v>17</v>
      </c>
      <c r="P1116">
        <v>100</v>
      </c>
      <c r="Q1116" t="s">
        <v>13</v>
      </c>
      <c r="R1116" t="s">
        <v>14</v>
      </c>
      <c r="S1116" t="s">
        <v>14</v>
      </c>
      <c r="T1116" s="79">
        <v>0</v>
      </c>
      <c r="U1116" s="79">
        <v>5</v>
      </c>
      <c r="V1116" s="79">
        <v>2.5</v>
      </c>
      <c r="W1116" s="79">
        <v>5</v>
      </c>
      <c r="X1116">
        <v>0.49520066000000001</v>
      </c>
      <c r="Y1116" t="s">
        <v>1123</v>
      </c>
      <c r="Z1116" t="s">
        <v>622</v>
      </c>
      <c r="AA1116">
        <v>1</v>
      </c>
      <c r="AB1116">
        <v>1000</v>
      </c>
      <c r="AE1116" t="s">
        <v>521</v>
      </c>
      <c r="AF1116">
        <v>40.3876683039962</v>
      </c>
      <c r="AG1116">
        <v>0.09</v>
      </c>
      <c r="AH1116">
        <v>3.6348901473596578</v>
      </c>
      <c r="AI1116">
        <v>36.752778156636545</v>
      </c>
      <c r="AJ1116">
        <v>0.09</v>
      </c>
      <c r="AK1116">
        <v>3.6348901473596578</v>
      </c>
      <c r="AL1116">
        <v>36.752778156636545</v>
      </c>
      <c r="AM1116">
        <v>109.52463598897464</v>
      </c>
      <c r="AN1116">
        <v>1107.4157638885215</v>
      </c>
      <c r="AO1116">
        <v>5.4236672027999991E-2</v>
      </c>
      <c r="AP1116">
        <v>0.54839301717200006</v>
      </c>
      <c r="AQ1116">
        <v>0.13129688117966493</v>
      </c>
    </row>
    <row r="1117" spans="1:43" x14ac:dyDescent="0.35">
      <c r="A1117">
        <v>1116</v>
      </c>
      <c r="B1117">
        <v>74</v>
      </c>
      <c r="C1117" t="s">
        <v>32</v>
      </c>
      <c r="D1117" s="4">
        <v>31.78</v>
      </c>
      <c r="E1117" s="5">
        <v>-116.65</v>
      </c>
      <c r="F1117">
        <v>1.53</v>
      </c>
      <c r="G1117" t="s">
        <v>614</v>
      </c>
      <c r="H1117">
        <v>18</v>
      </c>
      <c r="I1117">
        <v>167.22232180730299</v>
      </c>
      <c r="J1117" s="80">
        <v>2016</v>
      </c>
      <c r="K1117" t="s">
        <v>40</v>
      </c>
      <c r="L1117">
        <v>250</v>
      </c>
      <c r="M1117">
        <v>30.131484459999999</v>
      </c>
      <c r="N1117">
        <v>5</v>
      </c>
      <c r="O1117" t="s">
        <v>17</v>
      </c>
      <c r="P1117">
        <v>100</v>
      </c>
      <c r="Q1117" t="s">
        <v>13</v>
      </c>
      <c r="R1117" t="s">
        <v>14</v>
      </c>
      <c r="S1117" t="s">
        <v>14</v>
      </c>
      <c r="T1117" s="79">
        <v>0</v>
      </c>
      <c r="U1117" s="79">
        <v>5</v>
      </c>
      <c r="V1117" s="79">
        <v>2.5</v>
      </c>
      <c r="W1117" s="79">
        <v>5</v>
      </c>
      <c r="X1117">
        <v>0.49520066000000001</v>
      </c>
      <c r="Y1117" t="s">
        <v>1123</v>
      </c>
      <c r="Z1117" t="s">
        <v>622</v>
      </c>
      <c r="AA1117">
        <v>1</v>
      </c>
      <c r="AB1117">
        <v>1210</v>
      </c>
      <c r="AE1117" t="s">
        <v>521</v>
      </c>
      <c r="AF1117">
        <v>48.869078647835401</v>
      </c>
      <c r="AG1117">
        <v>0.2</v>
      </c>
      <c r="AH1117">
        <v>9.7738157295670813</v>
      </c>
      <c r="AI1117">
        <v>39.095262918268318</v>
      </c>
      <c r="AJ1117">
        <v>0.2</v>
      </c>
      <c r="AK1117">
        <v>9.7738157295670813</v>
      </c>
      <c r="AL1117">
        <v>39.095262918268318</v>
      </c>
      <c r="AM1117">
        <v>294.49957677035405</v>
      </c>
      <c r="AN1117">
        <v>1177.998307081416</v>
      </c>
      <c r="AO1117">
        <v>0.14583638478639999</v>
      </c>
      <c r="AP1117">
        <v>0.58334553914559983</v>
      </c>
      <c r="AQ1117">
        <v>0.13103405168936957</v>
      </c>
    </row>
    <row r="1118" spans="1:43" x14ac:dyDescent="0.35">
      <c r="A1118">
        <v>1117</v>
      </c>
      <c r="B1118">
        <v>74</v>
      </c>
      <c r="C1118" t="s">
        <v>32</v>
      </c>
      <c r="D1118" s="4">
        <v>31.81</v>
      </c>
      <c r="E1118" s="5">
        <v>-116.68</v>
      </c>
      <c r="F1118">
        <v>3.98</v>
      </c>
      <c r="G1118" t="s">
        <v>614</v>
      </c>
      <c r="H1118">
        <v>24</v>
      </c>
      <c r="I1118">
        <v>186.400113998519</v>
      </c>
      <c r="J1118" s="80">
        <v>2016</v>
      </c>
      <c r="K1118" t="s">
        <v>40</v>
      </c>
      <c r="L1118">
        <v>250</v>
      </c>
      <c r="M1118">
        <v>30.131484459999999</v>
      </c>
      <c r="N1118">
        <v>5</v>
      </c>
      <c r="O1118" t="s">
        <v>17</v>
      </c>
      <c r="P1118">
        <v>100</v>
      </c>
      <c r="Q1118" t="s">
        <v>13</v>
      </c>
      <c r="R1118" t="s">
        <v>14</v>
      </c>
      <c r="S1118" t="s">
        <v>14</v>
      </c>
      <c r="T1118" s="79">
        <v>0</v>
      </c>
      <c r="U1118" s="79">
        <v>5</v>
      </c>
      <c r="V1118" s="79">
        <v>2.5</v>
      </c>
      <c r="W1118" s="79">
        <v>5</v>
      </c>
      <c r="X1118">
        <v>0.49520066000000001</v>
      </c>
      <c r="Y1118" t="s">
        <v>1123</v>
      </c>
      <c r="Z1118" t="s">
        <v>622</v>
      </c>
      <c r="AA1118">
        <v>1</v>
      </c>
      <c r="AB1118">
        <v>850</v>
      </c>
      <c r="AE1118" t="s">
        <v>521</v>
      </c>
      <c r="AF1118">
        <v>34.329518058396772</v>
      </c>
      <c r="AG1118">
        <v>0.19</v>
      </c>
      <c r="AH1118">
        <v>6.5226084310953869</v>
      </c>
      <c r="AI1118">
        <v>27.806909627301387</v>
      </c>
      <c r="AJ1118">
        <v>0.19</v>
      </c>
      <c r="AK1118">
        <v>6.5226084310953869</v>
      </c>
      <c r="AL1118">
        <v>27.806909627301387</v>
      </c>
      <c r="AM1118">
        <v>196.53587458021562</v>
      </c>
      <c r="AN1118">
        <v>837.86346531565596</v>
      </c>
      <c r="AO1118">
        <v>9.7324694805799999E-2</v>
      </c>
      <c r="AP1118">
        <v>0.41491054101419994</v>
      </c>
      <c r="AQ1118">
        <v>0.13024871579292449</v>
      </c>
    </row>
    <row r="1119" spans="1:43" x14ac:dyDescent="0.35">
      <c r="A1119">
        <v>1118</v>
      </c>
      <c r="B1119">
        <v>74</v>
      </c>
      <c r="C1119" t="s">
        <v>32</v>
      </c>
      <c r="D1119" s="4">
        <v>31.76</v>
      </c>
      <c r="E1119" s="5">
        <v>-116.68</v>
      </c>
      <c r="F1119">
        <v>2.76</v>
      </c>
      <c r="G1119" t="s">
        <v>614</v>
      </c>
      <c r="H1119">
        <v>40</v>
      </c>
      <c r="I1119">
        <v>173.03965087410799</v>
      </c>
      <c r="J1119" s="80">
        <v>2016</v>
      </c>
      <c r="K1119" t="s">
        <v>40</v>
      </c>
      <c r="L1119">
        <v>250</v>
      </c>
      <c r="M1119">
        <v>30.131484459999999</v>
      </c>
      <c r="N1119">
        <v>5</v>
      </c>
      <c r="O1119" t="s">
        <v>17</v>
      </c>
      <c r="P1119">
        <v>100</v>
      </c>
      <c r="Q1119" t="s">
        <v>13</v>
      </c>
      <c r="R1119" t="s">
        <v>14</v>
      </c>
      <c r="S1119" t="s">
        <v>14</v>
      </c>
      <c r="T1119" s="79">
        <v>0</v>
      </c>
      <c r="U1119" s="79">
        <v>5</v>
      </c>
      <c r="V1119" s="79">
        <v>2.5</v>
      </c>
      <c r="W1119" s="79">
        <v>5</v>
      </c>
      <c r="X1119">
        <v>0.49520066000000001</v>
      </c>
      <c r="Y1119" t="s">
        <v>1123</v>
      </c>
      <c r="Z1119" t="s">
        <v>622</v>
      </c>
      <c r="AA1119">
        <v>1</v>
      </c>
      <c r="AB1119">
        <v>2620</v>
      </c>
      <c r="AE1119" t="s">
        <v>521</v>
      </c>
      <c r="AF1119">
        <v>105.81569095647005</v>
      </c>
      <c r="AG1119">
        <v>0.18</v>
      </c>
      <c r="AH1119">
        <v>19.046824372164608</v>
      </c>
      <c r="AI1119">
        <v>86.768866584305442</v>
      </c>
      <c r="AJ1119">
        <v>0.18</v>
      </c>
      <c r="AK1119">
        <v>19.046824372164608</v>
      </c>
      <c r="AL1119">
        <v>86.768866584305442</v>
      </c>
      <c r="AM1119">
        <v>573.90909258222712</v>
      </c>
      <c r="AN1119">
        <v>2614.4747550968127</v>
      </c>
      <c r="AO1119">
        <v>0.28420016142672</v>
      </c>
      <c r="AP1119">
        <v>1.2946896242772801</v>
      </c>
      <c r="AQ1119">
        <v>0.12817742126774359</v>
      </c>
    </row>
    <row r="1120" spans="1:43" x14ac:dyDescent="0.35">
      <c r="A1120">
        <v>1119</v>
      </c>
      <c r="B1120">
        <v>74</v>
      </c>
      <c r="C1120" t="s">
        <v>32</v>
      </c>
      <c r="D1120" s="4">
        <v>31.86</v>
      </c>
      <c r="E1120" s="5">
        <v>-116.72</v>
      </c>
      <c r="F1120">
        <v>2.5</v>
      </c>
      <c r="G1120" t="s">
        <v>614</v>
      </c>
      <c r="H1120">
        <v>50</v>
      </c>
      <c r="I1120">
        <v>225.81577891455299</v>
      </c>
      <c r="J1120" s="80">
        <v>2016</v>
      </c>
      <c r="K1120" t="s">
        <v>40</v>
      </c>
      <c r="L1120">
        <v>250</v>
      </c>
      <c r="M1120">
        <v>30.131484459999999</v>
      </c>
      <c r="N1120">
        <v>5</v>
      </c>
      <c r="O1120" t="s">
        <v>17</v>
      </c>
      <c r="P1120">
        <v>100</v>
      </c>
      <c r="Q1120" t="s">
        <v>13</v>
      </c>
      <c r="R1120" t="s">
        <v>14</v>
      </c>
      <c r="S1120" t="s">
        <v>14</v>
      </c>
      <c r="T1120" s="79">
        <v>0</v>
      </c>
      <c r="U1120" s="79">
        <v>5</v>
      </c>
      <c r="V1120" s="79">
        <v>2.5</v>
      </c>
      <c r="W1120" s="79">
        <v>5</v>
      </c>
      <c r="X1120">
        <v>0.49520066000000001</v>
      </c>
      <c r="Y1120" t="s">
        <v>1123</v>
      </c>
      <c r="Z1120" t="s">
        <v>622</v>
      </c>
      <c r="AA1120">
        <v>1</v>
      </c>
      <c r="AB1120">
        <v>2620</v>
      </c>
      <c r="AE1120" t="s">
        <v>521</v>
      </c>
      <c r="AF1120">
        <v>105.81569095647005</v>
      </c>
      <c r="AG1120">
        <v>0.48</v>
      </c>
      <c r="AH1120">
        <v>50.791531659105623</v>
      </c>
      <c r="AI1120">
        <v>55.024159297364427</v>
      </c>
      <c r="AJ1120">
        <v>0.48</v>
      </c>
      <c r="AK1120">
        <v>50.791531659105623</v>
      </c>
      <c r="AL1120">
        <v>55.024159297364427</v>
      </c>
      <c r="AM1120">
        <v>1530.4242468859391</v>
      </c>
      <c r="AN1120">
        <v>1657.9596007931007</v>
      </c>
      <c r="AO1120">
        <v>0.75786709713792</v>
      </c>
      <c r="AP1120">
        <v>0.82102268856607996</v>
      </c>
      <c r="AQ1120">
        <v>0.12689962245301062</v>
      </c>
    </row>
    <row r="1121" spans="1:43" x14ac:dyDescent="0.35">
      <c r="A1121">
        <v>1120</v>
      </c>
      <c r="B1121">
        <v>74</v>
      </c>
      <c r="C1121" t="s">
        <v>32</v>
      </c>
      <c r="D1121" s="4">
        <v>31.82</v>
      </c>
      <c r="E1121" s="5">
        <v>-116.72</v>
      </c>
      <c r="F1121">
        <v>4.16</v>
      </c>
      <c r="G1121" t="s">
        <v>614</v>
      </c>
      <c r="H1121">
        <v>100</v>
      </c>
      <c r="I1121">
        <v>204.10006989539801</v>
      </c>
      <c r="J1121" s="80">
        <v>2016</v>
      </c>
      <c r="K1121" t="s">
        <v>40</v>
      </c>
      <c r="L1121">
        <v>250</v>
      </c>
      <c r="M1121">
        <v>30.131484459999999</v>
      </c>
      <c r="N1121">
        <v>5</v>
      </c>
      <c r="O1121" t="s">
        <v>17</v>
      </c>
      <c r="P1121">
        <v>100</v>
      </c>
      <c r="Q1121" t="s">
        <v>13</v>
      </c>
      <c r="R1121" t="s">
        <v>14</v>
      </c>
      <c r="S1121" t="s">
        <v>14</v>
      </c>
      <c r="T1121" s="79">
        <v>0</v>
      </c>
      <c r="U1121" s="79">
        <v>5</v>
      </c>
      <c r="V1121" s="79">
        <v>2.5</v>
      </c>
      <c r="W1121" s="79">
        <v>5</v>
      </c>
      <c r="X1121">
        <v>0.49520066000000001</v>
      </c>
      <c r="Y1121" t="s">
        <v>1123</v>
      </c>
      <c r="Z1121" t="s">
        <v>622</v>
      </c>
      <c r="AA1121">
        <v>1</v>
      </c>
      <c r="AB1121">
        <v>1350</v>
      </c>
      <c r="AE1121" t="s">
        <v>521</v>
      </c>
      <c r="AF1121">
        <v>54.523352210394869</v>
      </c>
      <c r="AG1121">
        <v>0.38</v>
      </c>
      <c r="AH1121">
        <v>20.718873839950049</v>
      </c>
      <c r="AI1121">
        <v>33.804478370444819</v>
      </c>
      <c r="AJ1121">
        <v>0.38</v>
      </c>
      <c r="AK1121">
        <v>20.718873839950049</v>
      </c>
      <c r="AL1121">
        <v>33.804478370444819</v>
      </c>
      <c r="AM1121">
        <v>624.29042513715547</v>
      </c>
      <c r="AN1121">
        <v>1018.5791146974642</v>
      </c>
      <c r="AO1121">
        <v>0.30914903055960002</v>
      </c>
      <c r="AP1121">
        <v>0.50440104986040002</v>
      </c>
      <c r="AQ1121">
        <v>0.12069918288496942</v>
      </c>
    </row>
    <row r="1122" spans="1:43" x14ac:dyDescent="0.35">
      <c r="A1122">
        <v>1121</v>
      </c>
      <c r="B1122">
        <v>74</v>
      </c>
      <c r="C1122" t="s">
        <v>32</v>
      </c>
      <c r="D1122" s="4">
        <v>31.84</v>
      </c>
      <c r="E1122" s="5">
        <v>-116.83</v>
      </c>
      <c r="F1122">
        <v>6.47</v>
      </c>
      <c r="G1122" t="s">
        <v>614</v>
      </c>
      <c r="H1122">
        <v>110</v>
      </c>
      <c r="I1122">
        <v>266.63099798939999</v>
      </c>
      <c r="J1122" s="80">
        <v>2016</v>
      </c>
      <c r="K1122" t="s">
        <v>40</v>
      </c>
      <c r="L1122">
        <v>250</v>
      </c>
      <c r="M1122">
        <v>30.131484459999999</v>
      </c>
      <c r="N1122">
        <v>5</v>
      </c>
      <c r="O1122" t="s">
        <v>17</v>
      </c>
      <c r="P1122">
        <v>100</v>
      </c>
      <c r="Q1122" t="s">
        <v>13</v>
      </c>
      <c r="R1122" t="s">
        <v>14</v>
      </c>
      <c r="S1122" t="s">
        <v>14</v>
      </c>
      <c r="T1122" s="79">
        <v>0</v>
      </c>
      <c r="U1122" s="79">
        <v>5</v>
      </c>
      <c r="V1122" s="79">
        <v>2.5</v>
      </c>
      <c r="W1122" s="79">
        <v>5</v>
      </c>
      <c r="X1122">
        <v>0.49520066000000001</v>
      </c>
      <c r="Y1122" t="s">
        <v>1123</v>
      </c>
      <c r="Z1122" t="s">
        <v>622</v>
      </c>
      <c r="AA1122">
        <v>1</v>
      </c>
      <c r="AB1122">
        <v>6960</v>
      </c>
      <c r="AE1122" t="s">
        <v>521</v>
      </c>
      <c r="AF1122">
        <v>281.09817139581355</v>
      </c>
      <c r="AG1122">
        <v>0.63</v>
      </c>
      <c r="AH1122">
        <v>177.09184797936254</v>
      </c>
      <c r="AI1122">
        <v>104.00632341645101</v>
      </c>
      <c r="AJ1122">
        <v>0.63</v>
      </c>
      <c r="AK1122">
        <v>177.09184797936254</v>
      </c>
      <c r="AL1122">
        <v>104.00632341645101</v>
      </c>
      <c r="AM1122">
        <v>5336.0402653828451</v>
      </c>
      <c r="AN1122">
        <v>3133.8649177645275</v>
      </c>
      <c r="AO1122">
        <v>2.6424106612041602</v>
      </c>
      <c r="AP1122">
        <v>1.5518919756278398</v>
      </c>
      <c r="AQ1122">
        <v>0.11949593451794625</v>
      </c>
    </row>
    <row r="1123" spans="1:43" x14ac:dyDescent="0.35">
      <c r="A1123">
        <v>1122</v>
      </c>
      <c r="B1123">
        <v>74</v>
      </c>
      <c r="C1123" t="s">
        <v>32</v>
      </c>
      <c r="D1123" s="4">
        <v>31.9</v>
      </c>
      <c r="E1123" s="5">
        <v>-116.81</v>
      </c>
      <c r="F1123">
        <v>3.22</v>
      </c>
      <c r="G1123" t="s">
        <v>614</v>
      </c>
      <c r="H1123">
        <v>140</v>
      </c>
      <c r="I1123">
        <v>271.047892020402</v>
      </c>
      <c r="J1123" s="80">
        <v>2016</v>
      </c>
      <c r="K1123" t="s">
        <v>40</v>
      </c>
      <c r="L1123">
        <v>250</v>
      </c>
      <c r="M1123">
        <v>30.131484459999999</v>
      </c>
      <c r="N1123">
        <v>5</v>
      </c>
      <c r="O1123" t="s">
        <v>17</v>
      </c>
      <c r="P1123">
        <v>100</v>
      </c>
      <c r="Q1123" t="s">
        <v>13</v>
      </c>
      <c r="R1123" t="s">
        <v>14</v>
      </c>
      <c r="S1123" t="s">
        <v>14</v>
      </c>
      <c r="T1123" s="79">
        <v>0</v>
      </c>
      <c r="U1123" s="79">
        <v>5</v>
      </c>
      <c r="V1123" s="79">
        <v>2.5</v>
      </c>
      <c r="W1123" s="79">
        <v>5</v>
      </c>
      <c r="X1123">
        <v>0.49520066000000001</v>
      </c>
      <c r="Y1123" t="s">
        <v>1123</v>
      </c>
      <c r="Z1123" t="s">
        <v>622</v>
      </c>
      <c r="AA1123">
        <v>1</v>
      </c>
      <c r="AB1123">
        <v>1920</v>
      </c>
      <c r="AE1123" t="s">
        <v>521</v>
      </c>
      <c r="AF1123">
        <v>77.544323143672699</v>
      </c>
      <c r="AG1123">
        <v>0.38</v>
      </c>
      <c r="AH1123">
        <v>29.466842794595625</v>
      </c>
      <c r="AI1123">
        <v>48.077480349077078</v>
      </c>
      <c r="AJ1123">
        <v>0.38</v>
      </c>
      <c r="AK1123">
        <v>29.466842794595625</v>
      </c>
      <c r="AL1123">
        <v>48.077480349077078</v>
      </c>
      <c r="AM1123">
        <v>887.8797157506209</v>
      </c>
      <c r="AN1123">
        <v>1448.6458520141714</v>
      </c>
      <c r="AO1123">
        <v>0.43967862124031987</v>
      </c>
      <c r="AP1123">
        <v>0.71737038202367998</v>
      </c>
      <c r="AQ1123">
        <v>0.11595768328139726</v>
      </c>
    </row>
    <row r="1124" spans="1:43" x14ac:dyDescent="0.35">
      <c r="A1124">
        <v>1123</v>
      </c>
      <c r="B1124">
        <v>74</v>
      </c>
      <c r="C1124" t="s">
        <v>32</v>
      </c>
      <c r="D1124" s="4">
        <v>31.78</v>
      </c>
      <c r="E1124" s="5">
        <v>-116.72</v>
      </c>
      <c r="F1124">
        <v>2.64</v>
      </c>
      <c r="G1124" t="s">
        <v>614</v>
      </c>
      <c r="H1124">
        <v>170</v>
      </c>
      <c r="I1124">
        <v>193.243882376648</v>
      </c>
      <c r="J1124" s="80">
        <v>2016</v>
      </c>
      <c r="K1124" t="s">
        <v>40</v>
      </c>
      <c r="L1124">
        <v>250</v>
      </c>
      <c r="M1124">
        <v>30.131484459999999</v>
      </c>
      <c r="N1124">
        <v>5</v>
      </c>
      <c r="O1124" t="s">
        <v>17</v>
      </c>
      <c r="P1124">
        <v>100</v>
      </c>
      <c r="Q1124" t="s">
        <v>13</v>
      </c>
      <c r="R1124" t="s">
        <v>14</v>
      </c>
      <c r="S1124" t="s">
        <v>14</v>
      </c>
      <c r="T1124" s="79">
        <v>0</v>
      </c>
      <c r="U1124" s="79">
        <v>5</v>
      </c>
      <c r="V1124" s="79">
        <v>2.5</v>
      </c>
      <c r="W1124" s="79">
        <v>5</v>
      </c>
      <c r="X1124">
        <v>0.49520066000000001</v>
      </c>
      <c r="Y1124" t="s">
        <v>1123</v>
      </c>
      <c r="Z1124" t="s">
        <v>622</v>
      </c>
      <c r="AA1124">
        <v>1</v>
      </c>
      <c r="AB1124">
        <v>24940</v>
      </c>
      <c r="AE1124" t="s">
        <v>521</v>
      </c>
      <c r="AF1124">
        <v>1007.2684475016653</v>
      </c>
      <c r="AG1124">
        <v>7.6999999999999999E-2</v>
      </c>
      <c r="AH1124">
        <v>77.559670457628229</v>
      </c>
      <c r="AI1124">
        <v>929.70877704403699</v>
      </c>
      <c r="AJ1124">
        <v>7.6999999999999999E-2</v>
      </c>
      <c r="AK1124">
        <v>77.559670457628229</v>
      </c>
      <c r="AL1124">
        <v>929.70877704403699</v>
      </c>
      <c r="AM1124">
        <v>2336.9880051167461</v>
      </c>
      <c r="AN1124">
        <v>28013.505567828004</v>
      </c>
      <c r="AO1124">
        <v>1.157278002545896</v>
      </c>
      <c r="AP1124">
        <v>13.872306446102103</v>
      </c>
      <c r="AQ1124">
        <v>0.11252419897155125</v>
      </c>
    </row>
    <row r="1125" spans="1:43" x14ac:dyDescent="0.35">
      <c r="A1125">
        <v>1124</v>
      </c>
      <c r="B1125">
        <v>74</v>
      </c>
      <c r="C1125" t="s">
        <v>32</v>
      </c>
      <c r="D1125" s="4">
        <v>31.81</v>
      </c>
      <c r="E1125" s="5">
        <v>-116.74</v>
      </c>
      <c r="F1125">
        <v>5.44</v>
      </c>
      <c r="G1125" t="s">
        <v>614</v>
      </c>
      <c r="H1125">
        <v>180</v>
      </c>
      <c r="I1125">
        <v>208.61455742973999</v>
      </c>
      <c r="J1125" s="80">
        <v>2016</v>
      </c>
      <c r="K1125" t="s">
        <v>40</v>
      </c>
      <c r="L1125">
        <v>250</v>
      </c>
      <c r="M1125">
        <v>30.131484459999999</v>
      </c>
      <c r="N1125">
        <v>5</v>
      </c>
      <c r="O1125" t="s">
        <v>17</v>
      </c>
      <c r="P1125">
        <v>100</v>
      </c>
      <c r="Q1125" t="s">
        <v>13</v>
      </c>
      <c r="R1125" t="s">
        <v>14</v>
      </c>
      <c r="S1125" t="s">
        <v>14</v>
      </c>
      <c r="T1125" s="79">
        <v>0</v>
      </c>
      <c r="U1125" s="79">
        <v>5</v>
      </c>
      <c r="V1125" s="79">
        <v>2.5</v>
      </c>
      <c r="W1125" s="79">
        <v>5</v>
      </c>
      <c r="X1125">
        <v>0.49520066000000001</v>
      </c>
      <c r="Y1125" t="s">
        <v>1123</v>
      </c>
      <c r="Z1125" t="s">
        <v>622</v>
      </c>
      <c r="AA1125">
        <v>1</v>
      </c>
      <c r="AB1125">
        <v>2230</v>
      </c>
      <c r="AE1125" t="s">
        <v>521</v>
      </c>
      <c r="AF1125">
        <v>90.064500317911538</v>
      </c>
      <c r="AG1125">
        <v>0.05</v>
      </c>
      <c r="AH1125">
        <v>4.5032250158955769</v>
      </c>
      <c r="AI1125">
        <v>85.561275302015957</v>
      </c>
      <c r="AJ1125">
        <v>0.05</v>
      </c>
      <c r="AK1125">
        <v>4.5032250158955769</v>
      </c>
      <c r="AL1125">
        <v>85.561275302015957</v>
      </c>
      <c r="AM1125">
        <v>135.68885458634082</v>
      </c>
      <c r="AN1125">
        <v>2578.0882371404755</v>
      </c>
      <c r="AO1125">
        <v>6.7193210345800017E-2</v>
      </c>
      <c r="AP1125">
        <v>1.2766709965701999</v>
      </c>
      <c r="AQ1125">
        <v>0.11140244689811635</v>
      </c>
    </row>
    <row r="1126" spans="1:43" x14ac:dyDescent="0.35">
      <c r="A1126">
        <v>1125</v>
      </c>
      <c r="B1126">
        <v>75</v>
      </c>
      <c r="C1126" t="s">
        <v>9</v>
      </c>
      <c r="D1126" s="13">
        <v>30.803000000000001</v>
      </c>
      <c r="E1126" s="6">
        <v>122.655</v>
      </c>
      <c r="F1126">
        <v>37.450000000000003</v>
      </c>
      <c r="G1126" t="s">
        <v>54</v>
      </c>
      <c r="H1126">
        <v>18.2</v>
      </c>
      <c r="I1126">
        <v>1132.4472254995801</v>
      </c>
      <c r="J1126" s="80">
        <v>2018</v>
      </c>
      <c r="K1126" t="s">
        <v>30</v>
      </c>
      <c r="L1126">
        <v>50</v>
      </c>
      <c r="M1126">
        <v>5.4892152799999998</v>
      </c>
      <c r="N1126">
        <v>5</v>
      </c>
      <c r="O1126" t="s">
        <v>12</v>
      </c>
      <c r="P1126">
        <v>97.5</v>
      </c>
      <c r="Q1126" t="s">
        <v>13</v>
      </c>
      <c r="R1126" t="s">
        <v>21</v>
      </c>
      <c r="S1126" t="s">
        <v>14</v>
      </c>
      <c r="T1126" s="79">
        <v>0</v>
      </c>
      <c r="X1126">
        <v>0.61037440930769205</v>
      </c>
      <c r="Y1126" t="s">
        <v>812</v>
      </c>
      <c r="Z1126" t="s">
        <v>619</v>
      </c>
      <c r="AA1126">
        <v>1</v>
      </c>
      <c r="AB1126">
        <v>70</v>
      </c>
      <c r="AE1126" t="s">
        <v>532</v>
      </c>
      <c r="AF1126">
        <v>70</v>
      </c>
      <c r="AG1126">
        <v>0.92</v>
      </c>
      <c r="AH1126">
        <v>64.400000000000006</v>
      </c>
      <c r="AI1126">
        <v>5.5999999999999943</v>
      </c>
      <c r="AJ1126">
        <v>0.92</v>
      </c>
      <c r="AK1126">
        <v>64.400000000000006</v>
      </c>
      <c r="AL1126">
        <v>5.5999999999999943</v>
      </c>
      <c r="AM1126">
        <v>362.5697066994872</v>
      </c>
      <c r="AN1126">
        <v>31.527800582564069</v>
      </c>
      <c r="AO1126">
        <v>0.22130327055956264</v>
      </c>
      <c r="AP1126">
        <v>1.9243762657353253E-2</v>
      </c>
      <c r="AQ1126">
        <v>0.1310077976949317</v>
      </c>
    </row>
    <row r="1127" spans="1:43" x14ac:dyDescent="0.35">
      <c r="A1127">
        <v>1126</v>
      </c>
      <c r="B1127">
        <v>75</v>
      </c>
      <c r="C1127" t="s">
        <v>9</v>
      </c>
      <c r="D1127" s="13">
        <v>30.803000000000001</v>
      </c>
      <c r="E1127" s="6">
        <v>122.655</v>
      </c>
      <c r="F1127">
        <v>37.450000000000003</v>
      </c>
      <c r="G1127" t="s">
        <v>54</v>
      </c>
      <c r="H1127">
        <v>18.2</v>
      </c>
      <c r="I1127">
        <v>1132.4472254995801</v>
      </c>
      <c r="J1127" s="80">
        <v>2018</v>
      </c>
      <c r="K1127" t="s">
        <v>30</v>
      </c>
      <c r="L1127">
        <v>50</v>
      </c>
      <c r="M1127">
        <v>5.4892152799999998</v>
      </c>
      <c r="N1127">
        <v>5</v>
      </c>
      <c r="O1127" t="s">
        <v>12</v>
      </c>
      <c r="P1127">
        <v>97.5</v>
      </c>
      <c r="Q1127" t="s">
        <v>13</v>
      </c>
      <c r="R1127" t="s">
        <v>21</v>
      </c>
      <c r="S1127" t="s">
        <v>14</v>
      </c>
      <c r="T1127" s="79">
        <v>0</v>
      </c>
      <c r="X1127">
        <v>0.61037440930769205</v>
      </c>
      <c r="Y1127" t="s">
        <v>812</v>
      </c>
      <c r="Z1127" t="s">
        <v>619</v>
      </c>
      <c r="AA1127">
        <v>1</v>
      </c>
      <c r="AB1127">
        <v>80</v>
      </c>
      <c r="AE1127" t="s">
        <v>532</v>
      </c>
      <c r="AF1127">
        <v>80</v>
      </c>
      <c r="AG1127">
        <v>0.92</v>
      </c>
      <c r="AH1127">
        <v>73.600000000000009</v>
      </c>
      <c r="AI1127">
        <v>6.3999999999999915</v>
      </c>
      <c r="AJ1127">
        <v>0.92</v>
      </c>
      <c r="AK1127">
        <v>73.600000000000009</v>
      </c>
      <c r="AL1127">
        <v>6.3999999999999915</v>
      </c>
      <c r="AM1127">
        <v>414.36537908512827</v>
      </c>
      <c r="AN1127">
        <v>36.031772094358928</v>
      </c>
      <c r="AO1127">
        <v>0.25291802349664305</v>
      </c>
      <c r="AP1127">
        <v>2.1992871608403713E-2</v>
      </c>
      <c r="AQ1127">
        <v>0.1310077976949317</v>
      </c>
    </row>
    <row r="1128" spans="1:43" x14ac:dyDescent="0.35">
      <c r="A1128">
        <v>1127</v>
      </c>
      <c r="B1128">
        <v>75</v>
      </c>
      <c r="C1128" t="s">
        <v>9</v>
      </c>
      <c r="D1128" s="13">
        <v>30.731999999999999</v>
      </c>
      <c r="E1128" s="6">
        <v>122.818</v>
      </c>
      <c r="F1128">
        <v>48</v>
      </c>
      <c r="G1128" t="s">
        <v>54</v>
      </c>
      <c r="H1128">
        <v>22.5</v>
      </c>
      <c r="I1128">
        <v>878.26554110980101</v>
      </c>
      <c r="J1128" s="80">
        <v>2018</v>
      </c>
      <c r="K1128" t="s">
        <v>30</v>
      </c>
      <c r="L1128">
        <v>50</v>
      </c>
      <c r="M1128">
        <v>5.4892152799999998</v>
      </c>
      <c r="N1128">
        <v>5</v>
      </c>
      <c r="O1128" t="s">
        <v>12</v>
      </c>
      <c r="P1128">
        <v>97.5</v>
      </c>
      <c r="Q1128" t="s">
        <v>13</v>
      </c>
      <c r="R1128" t="s">
        <v>21</v>
      </c>
      <c r="S1128" t="s">
        <v>14</v>
      </c>
      <c r="T1128" s="79">
        <v>0</v>
      </c>
      <c r="X1128">
        <v>0.61037440930769205</v>
      </c>
      <c r="Y1128" t="s">
        <v>812</v>
      </c>
      <c r="Z1128" t="s">
        <v>619</v>
      </c>
      <c r="AA1128">
        <v>1</v>
      </c>
      <c r="AB1128">
        <v>60</v>
      </c>
      <c r="AE1128" t="s">
        <v>532</v>
      </c>
      <c r="AF1128">
        <v>60</v>
      </c>
      <c r="AG1128">
        <v>0.92</v>
      </c>
      <c r="AH1128">
        <v>55.2</v>
      </c>
      <c r="AI1128">
        <v>4.7999999999999972</v>
      </c>
      <c r="AJ1128">
        <v>0.92</v>
      </c>
      <c r="AK1128">
        <v>55.2</v>
      </c>
      <c r="AL1128">
        <v>4.7999999999999972</v>
      </c>
      <c r="AM1128">
        <v>310.77403431384619</v>
      </c>
      <c r="AN1128">
        <v>27.02382907076921</v>
      </c>
      <c r="AO1128">
        <v>0.18968851762248229</v>
      </c>
      <c r="AP1128">
        <v>1.6494653706302792E-2</v>
      </c>
      <c r="AQ1128">
        <v>0.13044460739786745</v>
      </c>
    </row>
    <row r="1129" spans="1:43" x14ac:dyDescent="0.35">
      <c r="A1129">
        <v>1128</v>
      </c>
      <c r="B1129">
        <v>75</v>
      </c>
      <c r="C1129" t="s">
        <v>9</v>
      </c>
      <c r="D1129" s="13">
        <v>30.731999999999999</v>
      </c>
      <c r="E1129" s="6">
        <v>122.818</v>
      </c>
      <c r="F1129">
        <v>48</v>
      </c>
      <c r="G1129" t="s">
        <v>54</v>
      </c>
      <c r="H1129">
        <v>22.5</v>
      </c>
      <c r="I1129">
        <v>878.26554110980101</v>
      </c>
      <c r="J1129" s="80">
        <v>2018</v>
      </c>
      <c r="K1129" t="s">
        <v>30</v>
      </c>
      <c r="L1129">
        <v>50</v>
      </c>
      <c r="M1129">
        <v>5.4892152799999998</v>
      </c>
      <c r="N1129">
        <v>5</v>
      </c>
      <c r="O1129" t="s">
        <v>12</v>
      </c>
      <c r="P1129">
        <v>97.5</v>
      </c>
      <c r="Q1129" t="s">
        <v>13</v>
      </c>
      <c r="R1129" t="s">
        <v>21</v>
      </c>
      <c r="S1129" t="s">
        <v>14</v>
      </c>
      <c r="T1129" s="79">
        <v>0</v>
      </c>
      <c r="X1129">
        <v>0.61037440930769205</v>
      </c>
      <c r="Y1129" t="s">
        <v>812</v>
      </c>
      <c r="Z1129" t="s">
        <v>619</v>
      </c>
      <c r="AA1129">
        <v>1</v>
      </c>
      <c r="AB1129">
        <v>80</v>
      </c>
      <c r="AE1129" t="s">
        <v>532</v>
      </c>
      <c r="AF1129">
        <v>80</v>
      </c>
      <c r="AG1129">
        <v>0.92</v>
      </c>
      <c r="AH1129">
        <v>73.600000000000009</v>
      </c>
      <c r="AI1129">
        <v>6.3999999999999915</v>
      </c>
      <c r="AJ1129">
        <v>0.92</v>
      </c>
      <c r="AK1129">
        <v>73.600000000000009</v>
      </c>
      <c r="AL1129">
        <v>6.3999999999999915</v>
      </c>
      <c r="AM1129">
        <v>414.36537908512827</v>
      </c>
      <c r="AN1129">
        <v>36.031772094358928</v>
      </c>
      <c r="AO1129">
        <v>0.25291802349664305</v>
      </c>
      <c r="AP1129">
        <v>2.1992871608403713E-2</v>
      </c>
      <c r="AQ1129">
        <v>0.13044460739786745</v>
      </c>
    </row>
    <row r="1130" spans="1:43" x14ac:dyDescent="0.35">
      <c r="A1130">
        <v>1129</v>
      </c>
      <c r="B1130">
        <v>75</v>
      </c>
      <c r="C1130" t="s">
        <v>9</v>
      </c>
      <c r="D1130" s="13">
        <v>30.696999999999999</v>
      </c>
      <c r="E1130" s="6">
        <v>122.79600000000001</v>
      </c>
      <c r="F1130">
        <v>47.44</v>
      </c>
      <c r="G1130" t="s">
        <v>54</v>
      </c>
      <c r="H1130">
        <v>23.8</v>
      </c>
      <c r="I1130">
        <v>924.967273050882</v>
      </c>
      <c r="J1130" s="80">
        <v>2018</v>
      </c>
      <c r="K1130" t="s">
        <v>30</v>
      </c>
      <c r="L1130">
        <v>50</v>
      </c>
      <c r="M1130">
        <v>5.4892152799999998</v>
      </c>
      <c r="N1130">
        <v>5</v>
      </c>
      <c r="O1130" t="s">
        <v>12</v>
      </c>
      <c r="P1130">
        <v>97.5</v>
      </c>
      <c r="Q1130" t="s">
        <v>13</v>
      </c>
      <c r="R1130" t="s">
        <v>21</v>
      </c>
      <c r="S1130" t="s">
        <v>14</v>
      </c>
      <c r="T1130" s="79">
        <v>0</v>
      </c>
      <c r="X1130">
        <v>0.61037440930769205</v>
      </c>
      <c r="Y1130" t="s">
        <v>812</v>
      </c>
      <c r="Z1130" t="s">
        <v>619</v>
      </c>
      <c r="AA1130">
        <v>1</v>
      </c>
      <c r="AB1130">
        <v>50</v>
      </c>
      <c r="AE1130" t="s">
        <v>532</v>
      </c>
      <c r="AF1130">
        <v>50</v>
      </c>
      <c r="AG1130">
        <v>0.92</v>
      </c>
      <c r="AH1130">
        <v>46</v>
      </c>
      <c r="AI1130">
        <v>4</v>
      </c>
      <c r="AJ1130">
        <v>0.92</v>
      </c>
      <c r="AK1130">
        <v>46</v>
      </c>
      <c r="AL1130">
        <v>4</v>
      </c>
      <c r="AM1130">
        <v>258.97836192820512</v>
      </c>
      <c r="AN1130">
        <v>22.519857558974358</v>
      </c>
      <c r="AO1130">
        <v>0.15807376468540188</v>
      </c>
      <c r="AP1130">
        <v>1.3745544755252337E-2</v>
      </c>
      <c r="AQ1130">
        <v>0.13027481766716506</v>
      </c>
    </row>
    <row r="1131" spans="1:43" x14ac:dyDescent="0.35">
      <c r="A1131">
        <v>1130</v>
      </c>
      <c r="B1131">
        <v>75</v>
      </c>
      <c r="C1131" t="s">
        <v>9</v>
      </c>
      <c r="D1131" s="13">
        <v>30.696999999999999</v>
      </c>
      <c r="E1131" s="6">
        <v>122.79600000000001</v>
      </c>
      <c r="F1131">
        <v>47.44</v>
      </c>
      <c r="G1131" t="s">
        <v>54</v>
      </c>
      <c r="H1131">
        <v>23.8</v>
      </c>
      <c r="I1131">
        <v>924.967273050882</v>
      </c>
      <c r="J1131" s="80">
        <v>2018</v>
      </c>
      <c r="K1131" t="s">
        <v>30</v>
      </c>
      <c r="L1131">
        <v>50</v>
      </c>
      <c r="M1131">
        <v>5.4892152799999998</v>
      </c>
      <c r="N1131">
        <v>5</v>
      </c>
      <c r="O1131" t="s">
        <v>12</v>
      </c>
      <c r="P1131">
        <v>97.5</v>
      </c>
      <c r="Q1131" t="s">
        <v>13</v>
      </c>
      <c r="R1131" t="s">
        <v>21</v>
      </c>
      <c r="S1131" t="s">
        <v>14</v>
      </c>
      <c r="T1131" s="79">
        <v>0</v>
      </c>
      <c r="X1131">
        <v>0.61037440930769205</v>
      </c>
      <c r="Y1131" t="s">
        <v>812</v>
      </c>
      <c r="Z1131" t="s">
        <v>619</v>
      </c>
      <c r="AA1131">
        <v>1</v>
      </c>
      <c r="AB1131">
        <v>70</v>
      </c>
      <c r="AE1131" t="s">
        <v>532</v>
      </c>
      <c r="AF1131">
        <v>70</v>
      </c>
      <c r="AG1131">
        <v>0.92</v>
      </c>
      <c r="AH1131">
        <v>64.400000000000006</v>
      </c>
      <c r="AI1131">
        <v>5.5999999999999943</v>
      </c>
      <c r="AJ1131">
        <v>0.92</v>
      </c>
      <c r="AK1131">
        <v>64.400000000000006</v>
      </c>
      <c r="AL1131">
        <v>5.5999999999999943</v>
      </c>
      <c r="AM1131">
        <v>362.5697066994872</v>
      </c>
      <c r="AN1131">
        <v>31.527800582564069</v>
      </c>
      <c r="AO1131">
        <v>0.22130327055956264</v>
      </c>
      <c r="AP1131">
        <v>1.9243762657353253E-2</v>
      </c>
      <c r="AQ1131">
        <v>0.13027481766716506</v>
      </c>
    </row>
    <row r="1132" spans="1:43" x14ac:dyDescent="0.35">
      <c r="A1132">
        <v>1131</v>
      </c>
      <c r="B1132">
        <v>75</v>
      </c>
      <c r="C1132" t="s">
        <v>9</v>
      </c>
      <c r="D1132" s="13">
        <v>30.774999999999999</v>
      </c>
      <c r="E1132" s="6">
        <v>122.64100000000001</v>
      </c>
      <c r="F1132">
        <v>36.729999999999997</v>
      </c>
      <c r="G1132" t="s">
        <v>54</v>
      </c>
      <c r="H1132">
        <v>25.3</v>
      </c>
      <c r="I1132">
        <v>1118.9305072913401</v>
      </c>
      <c r="J1132" s="80">
        <v>2018</v>
      </c>
      <c r="K1132" t="s">
        <v>30</v>
      </c>
      <c r="L1132">
        <v>50</v>
      </c>
      <c r="M1132">
        <v>5.4892152799999998</v>
      </c>
      <c r="N1132">
        <v>5</v>
      </c>
      <c r="O1132" t="s">
        <v>12</v>
      </c>
      <c r="P1132">
        <v>97.5</v>
      </c>
      <c r="Q1132" t="s">
        <v>13</v>
      </c>
      <c r="R1132" t="s">
        <v>21</v>
      </c>
      <c r="S1132" t="s">
        <v>14</v>
      </c>
      <c r="T1132" s="79">
        <v>0</v>
      </c>
      <c r="X1132">
        <v>0.61037440930769205</v>
      </c>
      <c r="Y1132" t="s">
        <v>812</v>
      </c>
      <c r="Z1132" t="s">
        <v>619</v>
      </c>
      <c r="AA1132">
        <v>1</v>
      </c>
      <c r="AB1132">
        <v>30</v>
      </c>
      <c r="AE1132" t="s">
        <v>532</v>
      </c>
      <c r="AF1132">
        <v>30</v>
      </c>
      <c r="AG1132">
        <v>0.92</v>
      </c>
      <c r="AH1132">
        <v>27.6</v>
      </c>
      <c r="AI1132">
        <v>2.3999999999999986</v>
      </c>
      <c r="AJ1132">
        <v>0.92</v>
      </c>
      <c r="AK1132">
        <v>27.6</v>
      </c>
      <c r="AL1132">
        <v>2.3999999999999986</v>
      </c>
      <c r="AM1132">
        <v>155.38701715692309</v>
      </c>
      <c r="AN1132">
        <v>13.511914535384605</v>
      </c>
      <c r="AO1132">
        <v>9.4844258811241144E-2</v>
      </c>
      <c r="AP1132">
        <v>8.247326853151396E-3</v>
      </c>
      <c r="AQ1132">
        <v>0.13007918103928487</v>
      </c>
    </row>
    <row r="1133" spans="1:43" x14ac:dyDescent="0.35">
      <c r="A1133">
        <v>1132</v>
      </c>
      <c r="B1133">
        <v>75</v>
      </c>
      <c r="C1133" t="s">
        <v>9</v>
      </c>
      <c r="D1133" s="13">
        <v>30.774999999999999</v>
      </c>
      <c r="E1133" s="6">
        <v>122.64100000000001</v>
      </c>
      <c r="F1133">
        <v>36.729999999999997</v>
      </c>
      <c r="G1133" t="s">
        <v>54</v>
      </c>
      <c r="H1133">
        <v>25.3</v>
      </c>
      <c r="I1133">
        <v>1118.9305072913401</v>
      </c>
      <c r="J1133" s="80">
        <v>2018</v>
      </c>
      <c r="K1133" t="s">
        <v>30</v>
      </c>
      <c r="L1133">
        <v>50</v>
      </c>
      <c r="M1133">
        <v>5.4892152799999998</v>
      </c>
      <c r="N1133">
        <v>5</v>
      </c>
      <c r="O1133" t="s">
        <v>12</v>
      </c>
      <c r="P1133">
        <v>97.5</v>
      </c>
      <c r="Q1133" t="s">
        <v>13</v>
      </c>
      <c r="R1133" t="s">
        <v>21</v>
      </c>
      <c r="S1133" t="s">
        <v>14</v>
      </c>
      <c r="T1133" s="79">
        <v>0</v>
      </c>
      <c r="X1133">
        <v>0.61037440930769205</v>
      </c>
      <c r="Y1133" t="s">
        <v>812</v>
      </c>
      <c r="Z1133" t="s">
        <v>619</v>
      </c>
      <c r="AA1133">
        <v>1</v>
      </c>
      <c r="AB1133">
        <v>30</v>
      </c>
      <c r="AE1133" t="s">
        <v>532</v>
      </c>
      <c r="AF1133">
        <v>30</v>
      </c>
      <c r="AG1133">
        <v>0.92</v>
      </c>
      <c r="AH1133">
        <v>27.6</v>
      </c>
      <c r="AI1133">
        <v>2.3999999999999986</v>
      </c>
      <c r="AJ1133">
        <v>0.92</v>
      </c>
      <c r="AK1133">
        <v>27.6</v>
      </c>
      <c r="AL1133">
        <v>2.3999999999999986</v>
      </c>
      <c r="AM1133">
        <v>155.38701715692309</v>
      </c>
      <c r="AN1133">
        <v>13.511914535384605</v>
      </c>
      <c r="AO1133">
        <v>9.4844258811241144E-2</v>
      </c>
      <c r="AP1133">
        <v>8.247326853151396E-3</v>
      </c>
      <c r="AQ1133">
        <v>0.13007918103928487</v>
      </c>
    </row>
    <row r="1134" spans="1:43" x14ac:dyDescent="0.35">
      <c r="A1134">
        <v>1133</v>
      </c>
      <c r="B1134">
        <v>75</v>
      </c>
      <c r="C1134" t="s">
        <v>9</v>
      </c>
      <c r="D1134" s="13">
        <v>30.771000000000001</v>
      </c>
      <c r="E1134" s="6">
        <v>122.733</v>
      </c>
      <c r="F1134">
        <v>42.4</v>
      </c>
      <c r="G1134" t="s">
        <v>54</v>
      </c>
      <c r="H1134">
        <v>33.6</v>
      </c>
      <c r="I1134">
        <v>968.81982851289797</v>
      </c>
      <c r="J1134" s="80">
        <v>2018</v>
      </c>
      <c r="K1134" t="s">
        <v>30</v>
      </c>
      <c r="L1134">
        <v>50</v>
      </c>
      <c r="M1134">
        <v>5.4892152799999998</v>
      </c>
      <c r="N1134">
        <v>5</v>
      </c>
      <c r="O1134" t="s">
        <v>12</v>
      </c>
      <c r="P1134">
        <v>97.5</v>
      </c>
      <c r="Q1134" t="s">
        <v>13</v>
      </c>
      <c r="R1134" t="s">
        <v>21</v>
      </c>
      <c r="S1134" t="s">
        <v>14</v>
      </c>
      <c r="T1134" s="79">
        <v>0</v>
      </c>
      <c r="X1134">
        <v>0.61037440930769205</v>
      </c>
      <c r="Y1134" t="s">
        <v>812</v>
      </c>
      <c r="Z1134" t="s">
        <v>619</v>
      </c>
      <c r="AA1134">
        <v>1</v>
      </c>
      <c r="AB1134">
        <v>80</v>
      </c>
      <c r="AE1134" t="s">
        <v>532</v>
      </c>
      <c r="AF1134">
        <v>80</v>
      </c>
      <c r="AG1134">
        <v>0.92</v>
      </c>
      <c r="AH1134">
        <v>73.600000000000009</v>
      </c>
      <c r="AI1134">
        <v>6.3999999999999915</v>
      </c>
      <c r="AJ1134">
        <v>0.92</v>
      </c>
      <c r="AK1134">
        <v>73.600000000000009</v>
      </c>
      <c r="AL1134">
        <v>6.3999999999999915</v>
      </c>
      <c r="AM1134">
        <v>414.36537908512827</v>
      </c>
      <c r="AN1134">
        <v>36.031772094358928</v>
      </c>
      <c r="AO1134">
        <v>0.25291802349664305</v>
      </c>
      <c r="AP1134">
        <v>2.1992871608403713E-2</v>
      </c>
      <c r="AQ1134">
        <v>0.12900195678250043</v>
      </c>
    </row>
    <row r="1135" spans="1:43" x14ac:dyDescent="0.35">
      <c r="A1135">
        <v>1134</v>
      </c>
      <c r="B1135">
        <v>75</v>
      </c>
      <c r="C1135" t="s">
        <v>9</v>
      </c>
      <c r="D1135" s="13">
        <v>30.771000000000001</v>
      </c>
      <c r="E1135" s="6">
        <v>122.733</v>
      </c>
      <c r="F1135">
        <v>42.4</v>
      </c>
      <c r="G1135" t="s">
        <v>54</v>
      </c>
      <c r="H1135">
        <v>33.6</v>
      </c>
      <c r="I1135">
        <v>968.81982851289797</v>
      </c>
      <c r="J1135" s="80">
        <v>2018</v>
      </c>
      <c r="K1135" t="s">
        <v>30</v>
      </c>
      <c r="L1135">
        <v>50</v>
      </c>
      <c r="M1135">
        <v>5.4892152799999998</v>
      </c>
      <c r="N1135">
        <v>5</v>
      </c>
      <c r="O1135" t="s">
        <v>12</v>
      </c>
      <c r="P1135">
        <v>97.5</v>
      </c>
      <c r="Q1135" t="s">
        <v>13</v>
      </c>
      <c r="R1135" t="s">
        <v>21</v>
      </c>
      <c r="S1135" t="s">
        <v>14</v>
      </c>
      <c r="T1135" s="79">
        <v>0</v>
      </c>
      <c r="X1135">
        <v>0.61037440930769205</v>
      </c>
      <c r="Y1135" t="s">
        <v>812</v>
      </c>
      <c r="Z1135" t="s">
        <v>619</v>
      </c>
      <c r="AA1135">
        <v>1</v>
      </c>
      <c r="AB1135">
        <v>80</v>
      </c>
      <c r="AE1135" t="s">
        <v>532</v>
      </c>
      <c r="AF1135">
        <v>80</v>
      </c>
      <c r="AG1135">
        <v>0.92</v>
      </c>
      <c r="AH1135">
        <v>73.600000000000009</v>
      </c>
      <c r="AI1135">
        <v>6.3999999999999915</v>
      </c>
      <c r="AJ1135">
        <v>0.92</v>
      </c>
      <c r="AK1135">
        <v>73.600000000000009</v>
      </c>
      <c r="AL1135">
        <v>6.3999999999999915</v>
      </c>
      <c r="AM1135">
        <v>414.36537908512827</v>
      </c>
      <c r="AN1135">
        <v>36.031772094358928</v>
      </c>
      <c r="AO1135">
        <v>0.25291802349664305</v>
      </c>
      <c r="AP1135">
        <v>2.1992871608403713E-2</v>
      </c>
      <c r="AQ1135">
        <v>0.12900195678250043</v>
      </c>
    </row>
    <row r="1136" spans="1:43" x14ac:dyDescent="0.35">
      <c r="A1136">
        <v>1135</v>
      </c>
      <c r="B1136">
        <v>75</v>
      </c>
      <c r="C1136" t="s">
        <v>9</v>
      </c>
      <c r="D1136" s="13">
        <v>30.762</v>
      </c>
      <c r="E1136" s="6">
        <v>122.65900000000001</v>
      </c>
      <c r="F1136">
        <v>38.35</v>
      </c>
      <c r="G1136" t="s">
        <v>54</v>
      </c>
      <c r="H1136">
        <v>40.1</v>
      </c>
      <c r="I1136">
        <v>1069.6289998546499</v>
      </c>
      <c r="J1136" s="80">
        <v>2018</v>
      </c>
      <c r="K1136" t="s">
        <v>30</v>
      </c>
      <c r="L1136">
        <v>50</v>
      </c>
      <c r="M1136">
        <v>5.4892152799999998</v>
      </c>
      <c r="N1136">
        <v>5</v>
      </c>
      <c r="O1136" t="s">
        <v>12</v>
      </c>
      <c r="P1136">
        <v>97.5</v>
      </c>
      <c r="Q1136" t="s">
        <v>13</v>
      </c>
      <c r="R1136" t="s">
        <v>21</v>
      </c>
      <c r="S1136" t="s">
        <v>14</v>
      </c>
      <c r="T1136" s="79">
        <v>0</v>
      </c>
      <c r="X1136">
        <v>0.61037440930769205</v>
      </c>
      <c r="Y1136" t="s">
        <v>812</v>
      </c>
      <c r="Z1136" t="s">
        <v>619</v>
      </c>
      <c r="AA1136">
        <v>1</v>
      </c>
      <c r="AB1136">
        <v>70</v>
      </c>
      <c r="AE1136" t="s">
        <v>532</v>
      </c>
      <c r="AF1136">
        <v>70</v>
      </c>
      <c r="AG1136">
        <v>0.92</v>
      </c>
      <c r="AH1136">
        <v>64.400000000000006</v>
      </c>
      <c r="AI1136">
        <v>5.5999999999999943</v>
      </c>
      <c r="AJ1136">
        <v>0.92</v>
      </c>
      <c r="AK1136">
        <v>64.400000000000006</v>
      </c>
      <c r="AL1136">
        <v>5.5999999999999943</v>
      </c>
      <c r="AM1136">
        <v>362.5697066994872</v>
      </c>
      <c r="AN1136">
        <v>31.527800582564069</v>
      </c>
      <c r="AO1136">
        <v>0.22130327055956264</v>
      </c>
      <c r="AP1136">
        <v>1.9243762657353253E-2</v>
      </c>
      <c r="AQ1136">
        <v>0.12816457980462806</v>
      </c>
    </row>
    <row r="1137" spans="1:43" x14ac:dyDescent="0.35">
      <c r="A1137">
        <v>1136</v>
      </c>
      <c r="B1137">
        <v>75</v>
      </c>
      <c r="C1137" t="s">
        <v>9</v>
      </c>
      <c r="D1137" s="13">
        <v>30.762</v>
      </c>
      <c r="E1137" s="6">
        <v>122.65900000000001</v>
      </c>
      <c r="F1137">
        <v>38.35</v>
      </c>
      <c r="G1137" t="s">
        <v>54</v>
      </c>
      <c r="H1137">
        <v>40.1</v>
      </c>
      <c r="I1137">
        <v>1069.6289998546499</v>
      </c>
      <c r="J1137" s="80">
        <v>2018</v>
      </c>
      <c r="K1137" t="s">
        <v>30</v>
      </c>
      <c r="L1137">
        <v>50</v>
      </c>
      <c r="M1137">
        <v>5.4892152799999998</v>
      </c>
      <c r="N1137">
        <v>5</v>
      </c>
      <c r="O1137" t="s">
        <v>12</v>
      </c>
      <c r="P1137">
        <v>97.5</v>
      </c>
      <c r="Q1137" t="s">
        <v>13</v>
      </c>
      <c r="R1137" t="s">
        <v>21</v>
      </c>
      <c r="S1137" t="s">
        <v>14</v>
      </c>
      <c r="T1137" s="79">
        <v>0</v>
      </c>
      <c r="X1137">
        <v>0.61037440930769205</v>
      </c>
      <c r="Y1137" t="s">
        <v>812</v>
      </c>
      <c r="Z1137" t="s">
        <v>619</v>
      </c>
      <c r="AA1137">
        <v>1</v>
      </c>
      <c r="AB1137">
        <v>90</v>
      </c>
      <c r="AE1137" t="s">
        <v>532</v>
      </c>
      <c r="AF1137">
        <v>90</v>
      </c>
      <c r="AG1137">
        <v>0.92</v>
      </c>
      <c r="AH1137">
        <v>82.8</v>
      </c>
      <c r="AI1137">
        <v>7.2000000000000028</v>
      </c>
      <c r="AJ1137">
        <v>0.92</v>
      </c>
      <c r="AK1137">
        <v>82.8</v>
      </c>
      <c r="AL1137">
        <v>7.2000000000000028</v>
      </c>
      <c r="AM1137">
        <v>466.16105147076922</v>
      </c>
      <c r="AN1137">
        <v>40.535743606153858</v>
      </c>
      <c r="AO1137">
        <v>0.28453277643372343</v>
      </c>
      <c r="AP1137">
        <v>2.4741980559454212E-2</v>
      </c>
      <c r="AQ1137">
        <v>0.12816457980462806</v>
      </c>
    </row>
    <row r="1138" spans="1:43" x14ac:dyDescent="0.35">
      <c r="A1138">
        <v>1137</v>
      </c>
      <c r="B1138">
        <v>76</v>
      </c>
      <c r="C1138" t="s">
        <v>9</v>
      </c>
      <c r="D1138" s="4">
        <v>18.407564000000001</v>
      </c>
      <c r="E1138" s="5">
        <v>109.98518</v>
      </c>
      <c r="F1138">
        <v>0.1</v>
      </c>
      <c r="G1138" t="s">
        <v>47</v>
      </c>
      <c r="H1138">
        <v>4.2</v>
      </c>
      <c r="I1138">
        <v>209.148613899476</v>
      </c>
      <c r="J1138" s="80">
        <v>2018</v>
      </c>
      <c r="K1138" t="s">
        <v>11</v>
      </c>
      <c r="L1138">
        <v>8</v>
      </c>
      <c r="M1138">
        <v>0.78971285099999999</v>
      </c>
      <c r="N1138">
        <v>5</v>
      </c>
      <c r="O1138" t="s">
        <v>23</v>
      </c>
      <c r="P1138">
        <v>94.8</v>
      </c>
      <c r="Q1138" t="s">
        <v>13</v>
      </c>
      <c r="R1138" t="s">
        <v>21</v>
      </c>
      <c r="S1138" t="s">
        <v>14</v>
      </c>
      <c r="T1138" s="79">
        <v>0</v>
      </c>
      <c r="U1138" s="79">
        <v>5</v>
      </c>
      <c r="V1138" s="79">
        <v>2.5</v>
      </c>
      <c r="W1138" s="79">
        <v>5</v>
      </c>
      <c r="X1138">
        <v>1.3837435549999999</v>
      </c>
      <c r="Y1138" t="s">
        <v>762</v>
      </c>
      <c r="Z1138" t="s">
        <v>620</v>
      </c>
      <c r="AA1138">
        <v>3</v>
      </c>
      <c r="AB1138">
        <v>93.3</v>
      </c>
      <c r="AC1138">
        <v>15.3</v>
      </c>
      <c r="AD1138" t="s">
        <v>519</v>
      </c>
      <c r="AE1138" t="s">
        <v>532</v>
      </c>
      <c r="AF1138">
        <v>93.3</v>
      </c>
      <c r="AG1138">
        <v>0.68</v>
      </c>
      <c r="AH1138">
        <v>63.444000000000003</v>
      </c>
      <c r="AI1138">
        <v>29.855999999999995</v>
      </c>
      <c r="AJ1138">
        <v>0.68</v>
      </c>
      <c r="AK1138">
        <v>63.444000000000003</v>
      </c>
      <c r="AL1138">
        <v>29.855999999999995</v>
      </c>
      <c r="AM1138">
        <v>52.850782825784812</v>
      </c>
      <c r="AN1138">
        <v>24.870956623898731</v>
      </c>
      <c r="AO1138">
        <v>7.3131930111884416E-2</v>
      </c>
      <c r="AP1138">
        <v>3.4415025935004423E-2</v>
      </c>
      <c r="AQ1138">
        <v>0.13285834127193891</v>
      </c>
    </row>
    <row r="1139" spans="1:43" x14ac:dyDescent="0.35">
      <c r="A1139">
        <v>1138</v>
      </c>
      <c r="B1139">
        <v>76</v>
      </c>
      <c r="C1139" t="s">
        <v>9</v>
      </c>
      <c r="D1139" s="4">
        <v>18.415724000000001</v>
      </c>
      <c r="E1139" s="6">
        <v>110.05434099999999</v>
      </c>
      <c r="F1139">
        <v>0.15</v>
      </c>
      <c r="G1139" t="s">
        <v>47</v>
      </c>
      <c r="H1139">
        <v>5.5</v>
      </c>
      <c r="I1139">
        <v>218.52688964793401</v>
      </c>
      <c r="J1139" s="80">
        <v>2018</v>
      </c>
      <c r="K1139" t="s">
        <v>11</v>
      </c>
      <c r="L1139">
        <v>8</v>
      </c>
      <c r="M1139">
        <v>0.78971285099999999</v>
      </c>
      <c r="N1139">
        <v>5</v>
      </c>
      <c r="O1139" t="s">
        <v>23</v>
      </c>
      <c r="P1139">
        <v>94.8</v>
      </c>
      <c r="Q1139" t="s">
        <v>13</v>
      </c>
      <c r="R1139" t="s">
        <v>21</v>
      </c>
      <c r="S1139" t="s">
        <v>14</v>
      </c>
      <c r="T1139" s="79">
        <v>0</v>
      </c>
      <c r="U1139" s="79">
        <v>5</v>
      </c>
      <c r="V1139" s="79">
        <v>2.5</v>
      </c>
      <c r="W1139" s="79">
        <v>5</v>
      </c>
      <c r="X1139">
        <v>1.3837435549999999</v>
      </c>
      <c r="Y1139" t="s">
        <v>762</v>
      </c>
      <c r="Z1139" t="s">
        <v>620</v>
      </c>
      <c r="AA1139">
        <v>3</v>
      </c>
      <c r="AB1139">
        <v>267.10000000000002</v>
      </c>
      <c r="AC1139">
        <v>60.5</v>
      </c>
      <c r="AD1139" t="s">
        <v>519</v>
      </c>
      <c r="AE1139" t="s">
        <v>532</v>
      </c>
      <c r="AF1139">
        <v>267.10000000000002</v>
      </c>
      <c r="AG1139">
        <v>0.56000000000000005</v>
      </c>
      <c r="AH1139">
        <v>149.57600000000002</v>
      </c>
      <c r="AI1139">
        <v>117.524</v>
      </c>
      <c r="AJ1139">
        <v>0.56000000000000005</v>
      </c>
      <c r="AK1139">
        <v>149.57600000000002</v>
      </c>
      <c r="AL1139">
        <v>117.524</v>
      </c>
      <c r="AM1139">
        <v>124.60136012782279</v>
      </c>
      <c r="AN1139">
        <v>97.90106867186077</v>
      </c>
      <c r="AO1139">
        <v>0.17241632902110876</v>
      </c>
      <c r="AP1139">
        <v>0.13546997280229975</v>
      </c>
      <c r="AQ1139">
        <v>0.13268540976916446</v>
      </c>
    </row>
    <row r="1140" spans="1:43" x14ac:dyDescent="0.35">
      <c r="A1140">
        <v>1139</v>
      </c>
      <c r="B1140">
        <v>76</v>
      </c>
      <c r="C1140" t="s">
        <v>9</v>
      </c>
      <c r="D1140" s="4">
        <v>18.407564000000001</v>
      </c>
      <c r="E1140" s="5">
        <v>109.98518</v>
      </c>
      <c r="F1140">
        <v>0.09</v>
      </c>
      <c r="G1140" t="s">
        <v>57</v>
      </c>
      <c r="H1140">
        <v>4.2</v>
      </c>
      <c r="I1140">
        <v>209.148613899476</v>
      </c>
      <c r="J1140" s="80">
        <v>2018</v>
      </c>
      <c r="K1140" t="s">
        <v>11</v>
      </c>
      <c r="L1140">
        <v>8</v>
      </c>
      <c r="M1140">
        <v>0.78971285099999999</v>
      </c>
      <c r="N1140">
        <v>5</v>
      </c>
      <c r="O1140" t="s">
        <v>23</v>
      </c>
      <c r="P1140">
        <v>94.8</v>
      </c>
      <c r="Q1140" t="s">
        <v>13</v>
      </c>
      <c r="R1140" t="s">
        <v>21</v>
      </c>
      <c r="S1140" t="s">
        <v>14</v>
      </c>
      <c r="T1140" s="79">
        <v>0</v>
      </c>
      <c r="U1140" s="79">
        <v>5</v>
      </c>
      <c r="V1140" s="79">
        <v>2.5</v>
      </c>
      <c r="W1140" s="79">
        <v>5</v>
      </c>
      <c r="X1140">
        <v>1.658930486</v>
      </c>
      <c r="Y1140" t="s">
        <v>799</v>
      </c>
      <c r="Z1140" t="s">
        <v>651</v>
      </c>
      <c r="AA1140">
        <v>3</v>
      </c>
      <c r="AB1140">
        <v>196.7</v>
      </c>
      <c r="AC1140">
        <v>16.100000000000001</v>
      </c>
      <c r="AD1140" t="s">
        <v>519</v>
      </c>
      <c r="AE1140" t="s">
        <v>532</v>
      </c>
      <c r="AF1140">
        <v>196.7</v>
      </c>
      <c r="AG1140">
        <v>0.71499999999999997</v>
      </c>
      <c r="AH1140">
        <v>140.64049999999997</v>
      </c>
      <c r="AI1140">
        <v>56.059500000000014</v>
      </c>
      <c r="AJ1140">
        <v>0.71499999999999997</v>
      </c>
      <c r="AK1140">
        <v>140.64049999999997</v>
      </c>
      <c r="AL1140">
        <v>56.059500000000014</v>
      </c>
      <c r="AM1140">
        <v>117.15781668888765</v>
      </c>
      <c r="AN1140">
        <v>46.699269589276916</v>
      </c>
      <c r="AO1140">
        <v>0.1943566737783953</v>
      </c>
      <c r="AP1140">
        <v>7.7470841995584169E-2</v>
      </c>
      <c r="AQ1140">
        <v>0.20269999999999999</v>
      </c>
    </row>
    <row r="1141" spans="1:43" x14ac:dyDescent="0.35">
      <c r="A1141">
        <v>1140</v>
      </c>
      <c r="B1141">
        <v>76</v>
      </c>
      <c r="C1141" t="s">
        <v>9</v>
      </c>
      <c r="D1141" s="4">
        <v>18.415724000000001</v>
      </c>
      <c r="E1141" s="6">
        <v>110.05434099999999</v>
      </c>
      <c r="F1141">
        <v>0.16</v>
      </c>
      <c r="G1141" t="s">
        <v>57</v>
      </c>
      <c r="H1141">
        <v>5.5</v>
      </c>
      <c r="I1141">
        <v>218.52688964793401</v>
      </c>
      <c r="J1141" s="80">
        <v>2018</v>
      </c>
      <c r="K1141" t="s">
        <v>11</v>
      </c>
      <c r="L1141">
        <v>8</v>
      </c>
      <c r="M1141">
        <v>0.78971285099999999</v>
      </c>
      <c r="N1141">
        <v>5</v>
      </c>
      <c r="O1141" t="s">
        <v>23</v>
      </c>
      <c r="P1141">
        <v>94.8</v>
      </c>
      <c r="Q1141" t="s">
        <v>13</v>
      </c>
      <c r="R1141" t="s">
        <v>21</v>
      </c>
      <c r="S1141" t="s">
        <v>14</v>
      </c>
      <c r="T1141" s="79">
        <v>0</v>
      </c>
      <c r="U1141" s="79">
        <v>5</v>
      </c>
      <c r="V1141" s="79">
        <v>2.5</v>
      </c>
      <c r="W1141" s="79">
        <v>5</v>
      </c>
      <c r="X1141">
        <v>1.658930486</v>
      </c>
      <c r="Y1141" t="s">
        <v>799</v>
      </c>
      <c r="Z1141" t="s">
        <v>651</v>
      </c>
      <c r="AA1141">
        <v>3</v>
      </c>
      <c r="AB1141">
        <v>780.2</v>
      </c>
      <c r="AC1141">
        <v>147</v>
      </c>
      <c r="AD1141" t="s">
        <v>519</v>
      </c>
      <c r="AE1141" t="s">
        <v>532</v>
      </c>
      <c r="AF1141">
        <v>780.2</v>
      </c>
      <c r="AG1141">
        <v>0.39</v>
      </c>
      <c r="AH1141">
        <v>304.27800000000002</v>
      </c>
      <c r="AI1141">
        <v>475.92200000000003</v>
      </c>
      <c r="AJ1141">
        <v>0.39</v>
      </c>
      <c r="AK1141">
        <v>304.27800000000002</v>
      </c>
      <c r="AL1141">
        <v>475.92200000000003</v>
      </c>
      <c r="AM1141">
        <v>253.47283425799372</v>
      </c>
      <c r="AN1141">
        <v>396.45750999327214</v>
      </c>
      <c r="AO1141">
        <v>0.42049381212341097</v>
      </c>
      <c r="AP1141">
        <v>0.65769544973148875</v>
      </c>
      <c r="AQ1141">
        <v>0.20269999999999999</v>
      </c>
    </row>
    <row r="1142" spans="1:43" x14ac:dyDescent="0.35">
      <c r="A1142">
        <v>1141</v>
      </c>
      <c r="B1142">
        <v>77</v>
      </c>
      <c r="C1142" t="s">
        <v>20</v>
      </c>
      <c r="D1142" s="11">
        <v>50.394407999999999</v>
      </c>
      <c r="E1142" s="12">
        <v>1.5596129999999999</v>
      </c>
      <c r="F1142">
        <v>0</v>
      </c>
      <c r="G1142" t="s">
        <v>10</v>
      </c>
      <c r="H1142">
        <v>0</v>
      </c>
      <c r="I1142">
        <v>139.836003887261</v>
      </c>
      <c r="J1142" s="80">
        <v>2017</v>
      </c>
      <c r="K1142" t="s">
        <v>11</v>
      </c>
      <c r="M1142">
        <v>1</v>
      </c>
      <c r="N1142">
        <v>5</v>
      </c>
      <c r="O1142" t="s">
        <v>12</v>
      </c>
      <c r="P1142">
        <v>89</v>
      </c>
      <c r="Q1142" t="s">
        <v>13</v>
      </c>
      <c r="R1142" t="s">
        <v>21</v>
      </c>
      <c r="S1142" t="s">
        <v>14</v>
      </c>
      <c r="T1142" s="79">
        <v>0</v>
      </c>
      <c r="U1142" s="79">
        <v>3</v>
      </c>
      <c r="V1142" s="79">
        <v>1.5</v>
      </c>
      <c r="W1142" s="79">
        <v>3</v>
      </c>
      <c r="X1142">
        <v>1.241026956</v>
      </c>
      <c r="Y1142" t="s">
        <v>1114</v>
      </c>
      <c r="Z1142" t="s">
        <v>622</v>
      </c>
      <c r="AA1142">
        <v>9</v>
      </c>
      <c r="AB1142">
        <v>3.5</v>
      </c>
      <c r="AC1142">
        <v>5.3</v>
      </c>
      <c r="AD1142" t="s">
        <v>519</v>
      </c>
      <c r="AE1142" t="s">
        <v>532</v>
      </c>
      <c r="AF1142">
        <v>3.5</v>
      </c>
      <c r="AG1142" t="s">
        <v>671</v>
      </c>
      <c r="AH1142" t="s">
        <v>1129</v>
      </c>
      <c r="AI1142" t="s">
        <v>1130</v>
      </c>
      <c r="AJ1142">
        <v>0.59524549999999998</v>
      </c>
      <c r="AK1142">
        <v>2.08335925</v>
      </c>
      <c r="AL1142">
        <v>1.41664075</v>
      </c>
      <c r="AM1142">
        <v>2.3408530898876405</v>
      </c>
      <c r="AN1142">
        <v>1.5917311797752809</v>
      </c>
      <c r="AO1142">
        <v>2.9050617845864531E-3</v>
      </c>
      <c r="AP1142">
        <v>1.9753813008068057E-3</v>
      </c>
      <c r="AQ1142">
        <v>0.13341858489683281</v>
      </c>
    </row>
    <row r="1143" spans="1:43" x14ac:dyDescent="0.35">
      <c r="A1143">
        <v>1142</v>
      </c>
      <c r="B1143">
        <v>77</v>
      </c>
      <c r="C1143" t="s">
        <v>20</v>
      </c>
      <c r="D1143">
        <v>50.732956000000001</v>
      </c>
      <c r="E1143" s="2">
        <v>1.5920259999999999</v>
      </c>
      <c r="F1143">
        <v>0</v>
      </c>
      <c r="G1143" t="s">
        <v>10</v>
      </c>
      <c r="H1143">
        <v>0</v>
      </c>
      <c r="I1143">
        <v>190.96790142635501</v>
      </c>
      <c r="J1143" s="80">
        <v>2017</v>
      </c>
      <c r="K1143" t="s">
        <v>11</v>
      </c>
      <c r="M1143">
        <v>1</v>
      </c>
      <c r="N1143">
        <v>5</v>
      </c>
      <c r="O1143" t="s">
        <v>12</v>
      </c>
      <c r="P1143">
        <v>89</v>
      </c>
      <c r="Q1143" t="s">
        <v>13</v>
      </c>
      <c r="R1143" t="s">
        <v>21</v>
      </c>
      <c r="S1143" t="s">
        <v>14</v>
      </c>
      <c r="T1143" s="79">
        <v>0</v>
      </c>
      <c r="U1143" s="79">
        <v>3</v>
      </c>
      <c r="V1143" s="79">
        <v>1.5</v>
      </c>
      <c r="W1143" s="79">
        <v>3</v>
      </c>
      <c r="X1143">
        <v>1.241026956</v>
      </c>
      <c r="Y1143" t="s">
        <v>1114</v>
      </c>
      <c r="Z1143" t="s">
        <v>622</v>
      </c>
      <c r="AA1143">
        <v>9</v>
      </c>
      <c r="AB1143">
        <v>9</v>
      </c>
      <c r="AC1143">
        <v>13.1</v>
      </c>
      <c r="AD1143" t="s">
        <v>519</v>
      </c>
      <c r="AE1143" t="s">
        <v>532</v>
      </c>
      <c r="AF1143">
        <v>9</v>
      </c>
      <c r="AG1143" t="s">
        <v>671</v>
      </c>
      <c r="AH1143" t="s">
        <v>1129</v>
      </c>
      <c r="AI1143" t="s">
        <v>1130</v>
      </c>
      <c r="AJ1143">
        <v>0.59524549999999998</v>
      </c>
      <c r="AK1143">
        <v>5.3572094999999997</v>
      </c>
      <c r="AL1143">
        <v>3.6427905000000003</v>
      </c>
      <c r="AM1143">
        <v>6.0193365168539321</v>
      </c>
      <c r="AN1143">
        <v>4.0930230337078655</v>
      </c>
      <c r="AO1143">
        <v>7.4701588746508779E-3</v>
      </c>
      <c r="AP1143">
        <v>5.0795519163603581E-3</v>
      </c>
      <c r="AQ1143">
        <v>0.13341858489683281</v>
      </c>
    </row>
    <row r="1144" spans="1:43" x14ac:dyDescent="0.35">
      <c r="A1144">
        <v>1143</v>
      </c>
      <c r="B1144">
        <v>77</v>
      </c>
      <c r="C1144" t="s">
        <v>20</v>
      </c>
      <c r="D1144">
        <v>50.802244999999999</v>
      </c>
      <c r="E1144" s="2">
        <v>1.602546</v>
      </c>
      <c r="F1144">
        <v>0</v>
      </c>
      <c r="G1144" t="s">
        <v>10</v>
      </c>
      <c r="H1144">
        <v>0</v>
      </c>
      <c r="I1144">
        <v>195.42464817169201</v>
      </c>
      <c r="J1144" s="80">
        <v>2017</v>
      </c>
      <c r="K1144" t="s">
        <v>11</v>
      </c>
      <c r="M1144">
        <v>1</v>
      </c>
      <c r="N1144">
        <v>5</v>
      </c>
      <c r="O1144" t="s">
        <v>12</v>
      </c>
      <c r="P1144">
        <v>89</v>
      </c>
      <c r="Q1144" t="s">
        <v>13</v>
      </c>
      <c r="R1144" t="s">
        <v>21</v>
      </c>
      <c r="S1144" t="s">
        <v>14</v>
      </c>
      <c r="T1144" s="79">
        <v>0</v>
      </c>
      <c r="U1144" s="79">
        <v>3</v>
      </c>
      <c r="V1144" s="79">
        <v>1.5</v>
      </c>
      <c r="W1144" s="79">
        <v>3</v>
      </c>
      <c r="X1144">
        <v>1.241026956</v>
      </c>
      <c r="Y1144" t="s">
        <v>1114</v>
      </c>
      <c r="Z1144" t="s">
        <v>622</v>
      </c>
      <c r="AA1144">
        <v>9</v>
      </c>
      <c r="AB1144">
        <v>2.5</v>
      </c>
      <c r="AC1144">
        <v>3.8</v>
      </c>
      <c r="AD1144" t="s">
        <v>519</v>
      </c>
      <c r="AE1144" t="s">
        <v>532</v>
      </c>
      <c r="AF1144">
        <v>2.5</v>
      </c>
      <c r="AG1144" t="s">
        <v>671</v>
      </c>
      <c r="AH1144" t="s">
        <v>1129</v>
      </c>
      <c r="AI1144" t="s">
        <v>1130</v>
      </c>
      <c r="AJ1144">
        <v>0.59524549999999998</v>
      </c>
      <c r="AK1144">
        <v>1.4881137499999999</v>
      </c>
      <c r="AL1144">
        <v>1.0118862500000001</v>
      </c>
      <c r="AM1144">
        <v>1.6720379213483145</v>
      </c>
      <c r="AN1144">
        <v>1.1369508426966293</v>
      </c>
      <c r="AO1144">
        <v>2.0750441318474664E-3</v>
      </c>
      <c r="AP1144">
        <v>1.4109866434334328E-3</v>
      </c>
      <c r="AQ1144">
        <v>0.13341858489683281</v>
      </c>
    </row>
    <row r="1145" spans="1:43" x14ac:dyDescent="0.35">
      <c r="A1145">
        <v>1144</v>
      </c>
      <c r="B1145">
        <v>78</v>
      </c>
      <c r="C1145" t="s">
        <v>9</v>
      </c>
      <c r="D1145" s="13">
        <v>-7.3073059999999996</v>
      </c>
      <c r="E1145" s="6">
        <v>112.849639</v>
      </c>
      <c r="F1145">
        <v>0.3</v>
      </c>
      <c r="G1145" t="s">
        <v>614</v>
      </c>
      <c r="H1145" s="23">
        <v>3</v>
      </c>
      <c r="I1145">
        <v>1081.36980728559</v>
      </c>
      <c r="J1145" s="81">
        <v>2018</v>
      </c>
      <c r="K1145" t="s">
        <v>40</v>
      </c>
      <c r="L1145">
        <v>300</v>
      </c>
      <c r="M1145">
        <v>36.542166029999997</v>
      </c>
      <c r="N1145">
        <v>5</v>
      </c>
      <c r="O1145" t="s">
        <v>12</v>
      </c>
      <c r="P1145">
        <v>89</v>
      </c>
      <c r="Q1145" t="s">
        <v>13</v>
      </c>
      <c r="R1145" t="s">
        <v>14</v>
      </c>
      <c r="S1145" t="s">
        <v>33</v>
      </c>
      <c r="T1145" s="79">
        <v>0</v>
      </c>
      <c r="U1145" s="79">
        <v>10</v>
      </c>
      <c r="V1145" s="79">
        <v>5</v>
      </c>
      <c r="W1145" s="79">
        <v>10</v>
      </c>
      <c r="X1145">
        <v>0.69148334628571395</v>
      </c>
      <c r="Y1145" t="s">
        <v>719</v>
      </c>
      <c r="Z1145" t="s">
        <v>623</v>
      </c>
      <c r="AA1145">
        <v>1</v>
      </c>
      <c r="AB1145">
        <v>484</v>
      </c>
      <c r="AE1145" t="s">
        <v>532</v>
      </c>
      <c r="AF1145">
        <v>484</v>
      </c>
      <c r="AG1145">
        <v>0.55000000000000004</v>
      </c>
      <c r="AH1145">
        <v>266.20000000000005</v>
      </c>
      <c r="AI1145">
        <v>217.79999999999995</v>
      </c>
      <c r="AJ1145">
        <v>0.55000000000000004</v>
      </c>
      <c r="AK1145">
        <v>266.20000000000005</v>
      </c>
      <c r="AL1145">
        <v>217.79999999999995</v>
      </c>
      <c r="AM1145">
        <v>10929.802918186517</v>
      </c>
      <c r="AN1145">
        <v>8942.5660239707831</v>
      </c>
      <c r="AO1145">
        <v>7.5577766961109747</v>
      </c>
      <c r="AP1145">
        <v>6.1836354786362495</v>
      </c>
      <c r="AQ1145">
        <v>0.13301817039062197</v>
      </c>
    </row>
    <row r="1146" spans="1:43" x14ac:dyDescent="0.35">
      <c r="A1146">
        <v>1145</v>
      </c>
      <c r="B1146">
        <v>78</v>
      </c>
      <c r="C1146" t="s">
        <v>9</v>
      </c>
      <c r="D1146" s="13">
        <v>-7.2991190000000001</v>
      </c>
      <c r="E1146" s="6">
        <v>112.84932499999999</v>
      </c>
      <c r="F1146">
        <v>0.35</v>
      </c>
      <c r="G1146" t="s">
        <v>614</v>
      </c>
      <c r="H1146" s="23">
        <v>3</v>
      </c>
      <c r="I1146">
        <v>1083.5704148833099</v>
      </c>
      <c r="J1146" s="81">
        <v>2018</v>
      </c>
      <c r="K1146" t="s">
        <v>40</v>
      </c>
      <c r="L1146">
        <v>300</v>
      </c>
      <c r="M1146">
        <v>36.542166029999997</v>
      </c>
      <c r="N1146">
        <v>5</v>
      </c>
      <c r="O1146" t="s">
        <v>12</v>
      </c>
      <c r="P1146">
        <v>89</v>
      </c>
      <c r="Q1146" t="s">
        <v>13</v>
      </c>
      <c r="R1146" t="s">
        <v>14</v>
      </c>
      <c r="S1146" t="s">
        <v>33</v>
      </c>
      <c r="T1146" s="79">
        <v>0</v>
      </c>
      <c r="U1146" s="79">
        <v>10</v>
      </c>
      <c r="V1146" s="79">
        <v>5</v>
      </c>
      <c r="W1146" s="79">
        <v>10</v>
      </c>
      <c r="X1146">
        <v>0.69148334628571395</v>
      </c>
      <c r="Y1146" t="s">
        <v>719</v>
      </c>
      <c r="Z1146" t="s">
        <v>623</v>
      </c>
      <c r="AA1146">
        <v>1</v>
      </c>
      <c r="AB1146">
        <v>590</v>
      </c>
      <c r="AE1146" t="s">
        <v>532</v>
      </c>
      <c r="AF1146">
        <v>590</v>
      </c>
      <c r="AG1146">
        <v>0.53</v>
      </c>
      <c r="AH1146">
        <v>312.7</v>
      </c>
      <c r="AI1146">
        <v>277.3</v>
      </c>
      <c r="AJ1146">
        <v>0.53</v>
      </c>
      <c r="AK1146">
        <v>312.7</v>
      </c>
      <c r="AL1146">
        <v>277.3</v>
      </c>
      <c r="AM1146">
        <v>12839.028446720224</v>
      </c>
      <c r="AN1146">
        <v>11385.553528223596</v>
      </c>
      <c r="AO1146">
        <v>8.8779743533955724</v>
      </c>
      <c r="AP1146">
        <v>7.8729206530111693</v>
      </c>
      <c r="AQ1146">
        <v>0.13301817039062197</v>
      </c>
    </row>
    <row r="1147" spans="1:43" x14ac:dyDescent="0.35">
      <c r="A1147">
        <v>1146</v>
      </c>
      <c r="B1147">
        <v>78</v>
      </c>
      <c r="C1147" t="s">
        <v>9</v>
      </c>
      <c r="D1147" s="13">
        <v>-7.3099249999999998</v>
      </c>
      <c r="E1147" s="6">
        <v>112.83758899999999</v>
      </c>
      <c r="F1147">
        <v>0</v>
      </c>
      <c r="G1147" t="s">
        <v>45</v>
      </c>
      <c r="H1147" s="23">
        <v>0</v>
      </c>
      <c r="I1147">
        <v>1081.3002171222799</v>
      </c>
      <c r="J1147" s="81">
        <v>2018</v>
      </c>
      <c r="K1147" t="s">
        <v>40</v>
      </c>
      <c r="L1147">
        <v>300</v>
      </c>
      <c r="M1147">
        <v>36.542166029999997</v>
      </c>
      <c r="N1147">
        <v>5</v>
      </c>
      <c r="O1147" t="s">
        <v>12</v>
      </c>
      <c r="P1147">
        <v>89</v>
      </c>
      <c r="Q1147" t="s">
        <v>13</v>
      </c>
      <c r="R1147" t="s">
        <v>14</v>
      </c>
      <c r="S1147" t="s">
        <v>33</v>
      </c>
      <c r="T1147" s="79">
        <v>0</v>
      </c>
      <c r="U1147" s="79">
        <v>10</v>
      </c>
      <c r="V1147" s="79">
        <v>5</v>
      </c>
      <c r="W1147" s="79">
        <v>10</v>
      </c>
      <c r="X1147">
        <v>0.69148334628571395</v>
      </c>
      <c r="Y1147" t="s">
        <v>719</v>
      </c>
      <c r="Z1147" t="s">
        <v>623</v>
      </c>
      <c r="AA1147">
        <v>1</v>
      </c>
      <c r="AB1147">
        <v>146</v>
      </c>
      <c r="AE1147" t="s">
        <v>532</v>
      </c>
      <c r="AF1147">
        <v>146</v>
      </c>
      <c r="AG1147">
        <v>0.79</v>
      </c>
      <c r="AH1147">
        <v>115.34</v>
      </c>
      <c r="AI1147">
        <v>30.659999999999997</v>
      </c>
      <c r="AJ1147">
        <v>0.79</v>
      </c>
      <c r="AK1147">
        <v>115.34</v>
      </c>
      <c r="AL1147">
        <v>30.659999999999997</v>
      </c>
      <c r="AM1147">
        <v>4735.700483033932</v>
      </c>
      <c r="AN1147">
        <v>1258.8570904267413</v>
      </c>
      <c r="AO1147">
        <v>3.2746580170151751</v>
      </c>
      <c r="AP1147">
        <v>0.87047871338378069</v>
      </c>
      <c r="AQ1147">
        <v>0.13341858489683281</v>
      </c>
    </row>
    <row r="1148" spans="1:43" x14ac:dyDescent="0.35">
      <c r="A1148">
        <v>1147</v>
      </c>
      <c r="B1148">
        <v>78</v>
      </c>
      <c r="C1148" t="s">
        <v>9</v>
      </c>
      <c r="D1148" s="13">
        <v>-7.307042</v>
      </c>
      <c r="E1148" s="6">
        <v>112.824253</v>
      </c>
      <c r="F1148">
        <v>0</v>
      </c>
      <c r="G1148" t="s">
        <v>45</v>
      </c>
      <c r="H1148" s="23">
        <v>0</v>
      </c>
      <c r="I1148">
        <v>1082.7967524660601</v>
      </c>
      <c r="J1148" s="81">
        <v>2018</v>
      </c>
      <c r="K1148" t="s">
        <v>40</v>
      </c>
      <c r="L1148">
        <v>300</v>
      </c>
      <c r="M1148">
        <v>36.542166029999997</v>
      </c>
      <c r="N1148">
        <v>5</v>
      </c>
      <c r="O1148" t="s">
        <v>12</v>
      </c>
      <c r="P1148">
        <v>89</v>
      </c>
      <c r="Q1148" t="s">
        <v>13</v>
      </c>
      <c r="R1148" t="s">
        <v>14</v>
      </c>
      <c r="S1148" t="s">
        <v>33</v>
      </c>
      <c r="T1148" s="79">
        <v>0</v>
      </c>
      <c r="U1148" s="79">
        <v>10</v>
      </c>
      <c r="V1148" s="79">
        <v>5</v>
      </c>
      <c r="W1148" s="79">
        <v>10</v>
      </c>
      <c r="X1148">
        <v>0.69148334628571395</v>
      </c>
      <c r="Y1148" t="s">
        <v>719</v>
      </c>
      <c r="Z1148" t="s">
        <v>623</v>
      </c>
      <c r="AA1148">
        <v>1</v>
      </c>
      <c r="AB1148">
        <v>92</v>
      </c>
      <c r="AE1148" t="s">
        <v>532</v>
      </c>
      <c r="AF1148">
        <v>92</v>
      </c>
      <c r="AG1148">
        <v>0.83</v>
      </c>
      <c r="AH1148">
        <v>76.36</v>
      </c>
      <c r="AI1148">
        <v>15.64</v>
      </c>
      <c r="AJ1148">
        <v>0.83</v>
      </c>
      <c r="AK1148">
        <v>76.36</v>
      </c>
      <c r="AL1148">
        <v>15.64</v>
      </c>
      <c r="AM1148">
        <v>3135.2357281469663</v>
      </c>
      <c r="AN1148">
        <v>642.1567154035954</v>
      </c>
      <c r="AO1148">
        <v>2.167963292693591</v>
      </c>
      <c r="AP1148">
        <v>0.44404067440712103</v>
      </c>
      <c r="AQ1148">
        <v>0.13341858489683281</v>
      </c>
    </row>
    <row r="1149" spans="1:43" x14ac:dyDescent="0.35">
      <c r="A1149">
        <v>1148</v>
      </c>
      <c r="B1149">
        <v>78</v>
      </c>
      <c r="C1149" t="s">
        <v>9</v>
      </c>
      <c r="D1149" s="13">
        <v>-7.3037640000000001</v>
      </c>
      <c r="E1149" s="6">
        <v>112.845664</v>
      </c>
      <c r="F1149">
        <v>0</v>
      </c>
      <c r="G1149" t="s">
        <v>45</v>
      </c>
      <c r="H1149" s="23">
        <v>3</v>
      </c>
      <c r="I1149">
        <v>1082.51179240176</v>
      </c>
      <c r="J1149" s="81">
        <v>2018</v>
      </c>
      <c r="K1149" t="s">
        <v>40</v>
      </c>
      <c r="L1149">
        <v>300</v>
      </c>
      <c r="M1149">
        <v>36.542166029999997</v>
      </c>
      <c r="N1149">
        <v>5</v>
      </c>
      <c r="O1149" t="s">
        <v>12</v>
      </c>
      <c r="P1149">
        <v>89</v>
      </c>
      <c r="Q1149" t="s">
        <v>13</v>
      </c>
      <c r="R1149" t="s">
        <v>14</v>
      </c>
      <c r="S1149" t="s">
        <v>33</v>
      </c>
      <c r="T1149" s="79">
        <v>0</v>
      </c>
      <c r="U1149" s="79">
        <v>10</v>
      </c>
      <c r="V1149" s="79">
        <v>5</v>
      </c>
      <c r="W1149" s="79">
        <v>10</v>
      </c>
      <c r="X1149">
        <v>0.69148334628571395</v>
      </c>
      <c r="Y1149" t="s">
        <v>719</v>
      </c>
      <c r="Z1149" t="s">
        <v>623</v>
      </c>
      <c r="AA1149">
        <v>1</v>
      </c>
      <c r="AB1149">
        <v>414</v>
      </c>
      <c r="AE1149" t="s">
        <v>532</v>
      </c>
      <c r="AF1149">
        <v>414</v>
      </c>
      <c r="AG1149">
        <v>0.5</v>
      </c>
      <c r="AH1149">
        <v>207</v>
      </c>
      <c r="AI1149">
        <v>207</v>
      </c>
      <c r="AJ1149">
        <v>0.5</v>
      </c>
      <c r="AK1149">
        <v>207</v>
      </c>
      <c r="AL1149">
        <v>207</v>
      </c>
      <c r="AM1149">
        <v>8499.1329979887632</v>
      </c>
      <c r="AN1149">
        <v>8499.1329979887632</v>
      </c>
      <c r="AO1149">
        <v>5.8770089259766021</v>
      </c>
      <c r="AP1149">
        <v>5.8770089259766021</v>
      </c>
      <c r="AQ1149">
        <v>0.13301817039062197</v>
      </c>
    </row>
    <row r="1150" spans="1:43" x14ac:dyDescent="0.35">
      <c r="A1150">
        <v>1149</v>
      </c>
      <c r="B1150">
        <v>79</v>
      </c>
      <c r="C1150" t="s">
        <v>9</v>
      </c>
      <c r="D1150" s="4">
        <v>27.958919999999999</v>
      </c>
      <c r="E1150" s="5">
        <v>120.945971</v>
      </c>
      <c r="F1150">
        <v>0</v>
      </c>
      <c r="G1150" t="s">
        <v>51</v>
      </c>
      <c r="H1150">
        <v>0</v>
      </c>
      <c r="I1150">
        <v>885.90418214986005</v>
      </c>
      <c r="J1150" s="80">
        <v>2016</v>
      </c>
      <c r="K1150" t="s">
        <v>11</v>
      </c>
      <c r="L1150">
        <v>25</v>
      </c>
      <c r="M1150">
        <v>2.6364560030000002</v>
      </c>
      <c r="N1150">
        <v>5</v>
      </c>
      <c r="O1150" t="s">
        <v>23</v>
      </c>
      <c r="P1150">
        <v>95.5</v>
      </c>
      <c r="R1150" t="s">
        <v>14</v>
      </c>
      <c r="S1150" t="s">
        <v>14</v>
      </c>
      <c r="T1150" s="79">
        <v>0</v>
      </c>
      <c r="U1150" s="79">
        <v>2</v>
      </c>
      <c r="V1150" s="79">
        <v>1</v>
      </c>
      <c r="W1150" s="79">
        <v>2</v>
      </c>
      <c r="X1150">
        <v>0.61037440930769205</v>
      </c>
      <c r="Y1150" t="s">
        <v>812</v>
      </c>
      <c r="Z1150" t="s">
        <v>619</v>
      </c>
      <c r="AA1150">
        <v>5</v>
      </c>
      <c r="AB1150">
        <v>37375</v>
      </c>
      <c r="AC1150">
        <v>40325</v>
      </c>
      <c r="AD1150" t="s">
        <v>519</v>
      </c>
      <c r="AE1150" t="s">
        <v>521</v>
      </c>
      <c r="AF1150">
        <v>3061.6453958474463</v>
      </c>
      <c r="AG1150">
        <v>0.28000000000000003</v>
      </c>
      <c r="AH1150">
        <v>857.26071083728505</v>
      </c>
      <c r="AI1150">
        <v>2204.3846850101613</v>
      </c>
      <c r="AJ1150">
        <v>0.28000000000000003</v>
      </c>
      <c r="AK1150">
        <v>857.26071083728505</v>
      </c>
      <c r="AL1150">
        <v>2204.3846850101613</v>
      </c>
      <c r="AM1150">
        <v>2366.6284264115261</v>
      </c>
      <c r="AN1150">
        <v>6085.6159536296373</v>
      </c>
      <c r="AO1150">
        <v>1.444529427821728</v>
      </c>
      <c r="AP1150">
        <v>3.7145042429701567</v>
      </c>
      <c r="AQ1150">
        <v>0.13341858489683281</v>
      </c>
    </row>
    <row r="1151" spans="1:43" x14ac:dyDescent="0.35">
      <c r="A1151">
        <v>1150</v>
      </c>
      <c r="B1151">
        <v>80</v>
      </c>
      <c r="C1151" t="s">
        <v>32</v>
      </c>
      <c r="D1151">
        <v>-22.965350999999998</v>
      </c>
      <c r="E1151" s="2">
        <v>-43.132494000000001</v>
      </c>
      <c r="F1151">
        <v>1.48</v>
      </c>
      <c r="G1151" t="s">
        <v>614</v>
      </c>
      <c r="H1151">
        <v>16</v>
      </c>
      <c r="I1151">
        <v>823.10528629754197</v>
      </c>
      <c r="J1151" s="81">
        <v>2017</v>
      </c>
      <c r="K1151" t="s">
        <v>40</v>
      </c>
      <c r="L1151">
        <v>200</v>
      </c>
      <c r="M1151">
        <v>23.79522055</v>
      </c>
      <c r="N1151">
        <v>3</v>
      </c>
      <c r="O1151" t="s">
        <v>12</v>
      </c>
      <c r="P1151">
        <v>89</v>
      </c>
      <c r="Q1151" t="s">
        <v>13</v>
      </c>
      <c r="R1151" t="s">
        <v>16</v>
      </c>
      <c r="S1151" t="s">
        <v>16</v>
      </c>
      <c r="T1151" s="79">
        <v>0</v>
      </c>
      <c r="U1151" s="79">
        <v>10</v>
      </c>
      <c r="V1151" s="79">
        <v>5</v>
      </c>
      <c r="W1151" s="79">
        <v>10</v>
      </c>
      <c r="X1151">
        <v>1.373883272</v>
      </c>
      <c r="Y1151" t="s">
        <v>1124</v>
      </c>
      <c r="Z1151" t="s">
        <v>622</v>
      </c>
      <c r="AB1151">
        <v>6</v>
      </c>
      <c r="AE1151" t="s">
        <v>534</v>
      </c>
      <c r="AF1151">
        <v>600</v>
      </c>
      <c r="AG1151">
        <v>0.47799999999999998</v>
      </c>
      <c r="AH1151">
        <v>286.8</v>
      </c>
      <c r="AI1151">
        <v>313.2</v>
      </c>
      <c r="AJ1151">
        <v>0.47799999999999998</v>
      </c>
      <c r="AK1151">
        <v>286.8</v>
      </c>
      <c r="AL1151">
        <v>313.2</v>
      </c>
      <c r="AM1151">
        <v>7667.9429817303371</v>
      </c>
      <c r="AN1151">
        <v>8373.7787373707852</v>
      </c>
      <c r="AO1151">
        <v>10.534858593249112</v>
      </c>
      <c r="AP1151">
        <v>11.504594530703002</v>
      </c>
      <c r="AQ1151">
        <v>0.13129688117966493</v>
      </c>
    </row>
    <row r="1152" spans="1:43" x14ac:dyDescent="0.35">
      <c r="A1152">
        <v>1151</v>
      </c>
      <c r="B1152">
        <v>80</v>
      </c>
      <c r="C1152" t="s">
        <v>32</v>
      </c>
      <c r="D1152" s="12">
        <v>-23.024595999999999</v>
      </c>
      <c r="E1152" s="12">
        <v>-43.132145000000001</v>
      </c>
      <c r="F1152">
        <v>4.41</v>
      </c>
      <c r="G1152" t="s">
        <v>614</v>
      </c>
      <c r="H1152">
        <v>32</v>
      </c>
      <c r="I1152">
        <v>884.84208196741304</v>
      </c>
      <c r="J1152" s="81">
        <v>2017</v>
      </c>
      <c r="K1152" t="s">
        <v>40</v>
      </c>
      <c r="L1152">
        <v>200</v>
      </c>
      <c r="M1152">
        <v>23.79522055</v>
      </c>
      <c r="N1152">
        <v>3</v>
      </c>
      <c r="O1152" t="s">
        <v>12</v>
      </c>
      <c r="P1152">
        <v>89</v>
      </c>
      <c r="Q1152" t="s">
        <v>13</v>
      </c>
      <c r="R1152" t="s">
        <v>16</v>
      </c>
      <c r="S1152" t="s">
        <v>16</v>
      </c>
      <c r="T1152" s="79">
        <v>0</v>
      </c>
      <c r="U1152" s="79">
        <v>10</v>
      </c>
      <c r="V1152" s="79">
        <v>5</v>
      </c>
      <c r="W1152" s="79">
        <v>10</v>
      </c>
      <c r="X1152">
        <v>1.373883272</v>
      </c>
      <c r="Y1152" t="s">
        <v>1124</v>
      </c>
      <c r="Z1152" t="s">
        <v>622</v>
      </c>
      <c r="AB1152">
        <v>6</v>
      </c>
      <c r="AE1152" t="s">
        <v>534</v>
      </c>
      <c r="AF1152">
        <v>600</v>
      </c>
      <c r="AG1152">
        <v>0.47799999999999998</v>
      </c>
      <c r="AH1152">
        <v>286.8</v>
      </c>
      <c r="AI1152">
        <v>313.2</v>
      </c>
      <c r="AJ1152">
        <v>0.47799999999999998</v>
      </c>
      <c r="AK1152">
        <v>286.8</v>
      </c>
      <c r="AL1152">
        <v>313.2</v>
      </c>
      <c r="AM1152">
        <v>7667.9429817303371</v>
      </c>
      <c r="AN1152">
        <v>8373.7787373707852</v>
      </c>
      <c r="AO1152">
        <v>10.534858593249112</v>
      </c>
      <c r="AP1152">
        <v>11.504594530703002</v>
      </c>
      <c r="AQ1152">
        <v>0.12920891808916402</v>
      </c>
    </row>
    <row r="1153" spans="1:43" x14ac:dyDescent="0.35">
      <c r="A1153">
        <v>1152</v>
      </c>
      <c r="B1153">
        <v>80</v>
      </c>
      <c r="C1153" t="s">
        <v>32</v>
      </c>
      <c r="D1153">
        <v>-23.050357999999999</v>
      </c>
      <c r="E1153" s="2">
        <v>-43.114297999999998</v>
      </c>
      <c r="F1153">
        <v>6.17</v>
      </c>
      <c r="G1153" t="s">
        <v>614</v>
      </c>
      <c r="H1153">
        <v>37</v>
      </c>
      <c r="I1153">
        <v>915.05997263713198</v>
      </c>
      <c r="J1153" s="81">
        <v>2017</v>
      </c>
      <c r="K1153" t="s">
        <v>40</v>
      </c>
      <c r="L1153">
        <v>200</v>
      </c>
      <c r="M1153">
        <v>23.79522055</v>
      </c>
      <c r="N1153">
        <v>3</v>
      </c>
      <c r="O1153" t="s">
        <v>12</v>
      </c>
      <c r="P1153">
        <v>89</v>
      </c>
      <c r="Q1153" t="s">
        <v>13</v>
      </c>
      <c r="R1153" t="s">
        <v>16</v>
      </c>
      <c r="S1153" t="s">
        <v>16</v>
      </c>
      <c r="T1153" s="79">
        <v>0</v>
      </c>
      <c r="U1153" s="79">
        <v>10</v>
      </c>
      <c r="V1153" s="79">
        <v>5</v>
      </c>
      <c r="W1153" s="79">
        <v>10</v>
      </c>
      <c r="X1153">
        <v>1.373883272</v>
      </c>
      <c r="Y1153" t="s">
        <v>1124</v>
      </c>
      <c r="Z1153" t="s">
        <v>622</v>
      </c>
      <c r="AB1153">
        <v>217</v>
      </c>
      <c r="AE1153" t="s">
        <v>534</v>
      </c>
      <c r="AF1153">
        <v>21700</v>
      </c>
      <c r="AG1153">
        <v>0.47799999999999998</v>
      </c>
      <c r="AH1153">
        <v>10372.6</v>
      </c>
      <c r="AI1153">
        <v>11327.4</v>
      </c>
      <c r="AJ1153">
        <v>0.47799999999999998</v>
      </c>
      <c r="AK1153">
        <v>10372.6</v>
      </c>
      <c r="AL1153">
        <v>11327.4</v>
      </c>
      <c r="AM1153">
        <v>277323.93783924723</v>
      </c>
      <c r="AN1153">
        <v>302851.66433491011</v>
      </c>
      <c r="AO1153">
        <v>381.01071912250956</v>
      </c>
      <c r="AP1153">
        <v>416.08283552709196</v>
      </c>
      <c r="AQ1153">
        <v>0.12856326403413854</v>
      </c>
    </row>
    <row r="1154" spans="1:43" x14ac:dyDescent="0.35">
      <c r="A1154">
        <v>1153</v>
      </c>
      <c r="B1154">
        <v>81</v>
      </c>
      <c r="C1154" t="s">
        <v>9</v>
      </c>
      <c r="D1154" s="13">
        <v>9.99</v>
      </c>
      <c r="E1154" s="6">
        <v>114.69</v>
      </c>
      <c r="F1154">
        <v>201.44</v>
      </c>
      <c r="G1154" t="s">
        <v>54</v>
      </c>
      <c r="H1154">
        <v>0.5</v>
      </c>
      <c r="I1154">
        <v>0</v>
      </c>
      <c r="J1154" s="80">
        <v>2016</v>
      </c>
      <c r="K1154" t="s">
        <v>11</v>
      </c>
      <c r="L1154">
        <v>300</v>
      </c>
      <c r="M1154">
        <v>36.542166029999997</v>
      </c>
      <c r="N1154">
        <v>5</v>
      </c>
      <c r="O1154" t="s">
        <v>56</v>
      </c>
      <c r="P1154">
        <v>93.3</v>
      </c>
      <c r="Q1154" t="s">
        <v>13</v>
      </c>
      <c r="R1154" t="s">
        <v>14</v>
      </c>
      <c r="S1154" t="s">
        <v>14</v>
      </c>
      <c r="T1154" s="79">
        <v>0</v>
      </c>
      <c r="X1154">
        <v>0.92302978700000005</v>
      </c>
      <c r="Y1154" t="s">
        <v>831</v>
      </c>
      <c r="Z1154" t="s">
        <v>665</v>
      </c>
      <c r="AA1154">
        <v>3</v>
      </c>
      <c r="AB1154">
        <v>40</v>
      </c>
      <c r="AC1154">
        <v>1</v>
      </c>
      <c r="AD1154" t="s">
        <v>519</v>
      </c>
      <c r="AE1154" t="s">
        <v>532</v>
      </c>
      <c r="AF1154">
        <v>40</v>
      </c>
      <c r="AG1154" t="s">
        <v>671</v>
      </c>
      <c r="AH1154" t="s">
        <v>1129</v>
      </c>
      <c r="AI1154" t="s">
        <v>1130</v>
      </c>
      <c r="AJ1154">
        <v>0.59524549999999998</v>
      </c>
      <c r="AK1154">
        <v>23.809819999999998</v>
      </c>
      <c r="AL1154">
        <v>16.190180000000002</v>
      </c>
      <c r="AM1154">
        <v>932.54276054063712</v>
      </c>
      <c r="AN1154">
        <v>634.10958801241748</v>
      </c>
      <c r="AO1154">
        <v>0.86076474563021632</v>
      </c>
      <c r="AP1154">
        <v>0.58530203795775948</v>
      </c>
      <c r="AQ1154">
        <v>0.13335176553963896</v>
      </c>
    </row>
    <row r="1155" spans="1:43" x14ac:dyDescent="0.35">
      <c r="A1155">
        <v>1154</v>
      </c>
      <c r="B1155">
        <v>81</v>
      </c>
      <c r="C1155" t="s">
        <v>9</v>
      </c>
      <c r="D1155" s="13">
        <v>10.02</v>
      </c>
      <c r="E1155" s="6">
        <v>113.82</v>
      </c>
      <c r="F1155">
        <v>249.09</v>
      </c>
      <c r="G1155" t="s">
        <v>54</v>
      </c>
      <c r="H1155">
        <v>0.5</v>
      </c>
      <c r="I1155">
        <v>0</v>
      </c>
      <c r="J1155" s="80">
        <v>2016</v>
      </c>
      <c r="K1155" t="s">
        <v>11</v>
      </c>
      <c r="L1155">
        <v>300</v>
      </c>
      <c r="M1155">
        <v>36.542166029999997</v>
      </c>
      <c r="N1155">
        <v>5</v>
      </c>
      <c r="O1155" t="s">
        <v>56</v>
      </c>
      <c r="P1155">
        <v>93.3</v>
      </c>
      <c r="Q1155" t="s">
        <v>13</v>
      </c>
      <c r="R1155" t="s">
        <v>14</v>
      </c>
      <c r="S1155" t="s">
        <v>14</v>
      </c>
      <c r="T1155" s="79">
        <v>0</v>
      </c>
      <c r="X1155">
        <v>0.92302978700000005</v>
      </c>
      <c r="Y1155" t="s">
        <v>831</v>
      </c>
      <c r="Z1155" t="s">
        <v>665</v>
      </c>
      <c r="AA1155">
        <v>3</v>
      </c>
      <c r="AB1155" t="s">
        <v>539</v>
      </c>
      <c r="AC1155">
        <v>6</v>
      </c>
      <c r="AD1155" t="s">
        <v>519</v>
      </c>
      <c r="AE1155" t="s">
        <v>532</v>
      </c>
      <c r="AF1155">
        <v>80</v>
      </c>
      <c r="AG1155" t="s">
        <v>671</v>
      </c>
      <c r="AH1155" t="s">
        <v>1129</v>
      </c>
      <c r="AI1155" t="s">
        <v>1130</v>
      </c>
      <c r="AJ1155">
        <v>0.59524549999999998</v>
      </c>
      <c r="AK1155">
        <v>47.619639999999997</v>
      </c>
      <c r="AL1155">
        <v>32.380360000000003</v>
      </c>
      <c r="AM1155">
        <v>1865.0855210812742</v>
      </c>
      <c r="AN1155">
        <v>1268.219176024835</v>
      </c>
      <c r="AO1155">
        <v>1.7215294912604326</v>
      </c>
      <c r="AP1155">
        <v>1.170604075915519</v>
      </c>
      <c r="AQ1155">
        <v>0.13335176553963896</v>
      </c>
    </row>
    <row r="1156" spans="1:43" x14ac:dyDescent="0.35">
      <c r="A1156">
        <v>1155</v>
      </c>
      <c r="B1156">
        <v>81</v>
      </c>
      <c r="C1156" t="s">
        <v>9</v>
      </c>
      <c r="D1156" s="13">
        <v>10.86</v>
      </c>
      <c r="E1156" s="6">
        <v>114.1</v>
      </c>
      <c r="F1156">
        <v>332</v>
      </c>
      <c r="G1156" t="s">
        <v>54</v>
      </c>
      <c r="H1156">
        <v>0.5</v>
      </c>
      <c r="I1156">
        <v>0</v>
      </c>
      <c r="J1156" s="80">
        <v>2016</v>
      </c>
      <c r="K1156" t="s">
        <v>11</v>
      </c>
      <c r="L1156">
        <v>300</v>
      </c>
      <c r="M1156">
        <v>36.542166029999997</v>
      </c>
      <c r="N1156">
        <v>5</v>
      </c>
      <c r="O1156" t="s">
        <v>56</v>
      </c>
      <c r="P1156">
        <v>93.3</v>
      </c>
      <c r="Q1156" t="s">
        <v>13</v>
      </c>
      <c r="R1156" t="s">
        <v>14</v>
      </c>
      <c r="S1156" t="s">
        <v>14</v>
      </c>
      <c r="T1156" s="79">
        <v>0</v>
      </c>
      <c r="X1156">
        <v>0.92302978700000005</v>
      </c>
      <c r="Y1156" t="s">
        <v>831</v>
      </c>
      <c r="Z1156" t="s">
        <v>665</v>
      </c>
      <c r="AA1156">
        <v>3</v>
      </c>
      <c r="AB1156">
        <v>100</v>
      </c>
      <c r="AC1156">
        <v>2</v>
      </c>
      <c r="AD1156" t="s">
        <v>519</v>
      </c>
      <c r="AE1156" t="s">
        <v>532</v>
      </c>
      <c r="AF1156">
        <v>100</v>
      </c>
      <c r="AG1156" t="s">
        <v>671</v>
      </c>
      <c r="AH1156" t="s">
        <v>1129</v>
      </c>
      <c r="AI1156" t="s">
        <v>1130</v>
      </c>
      <c r="AJ1156">
        <v>0.59524549999999998</v>
      </c>
      <c r="AK1156">
        <v>59.524549999999998</v>
      </c>
      <c r="AL1156">
        <v>40.475450000000002</v>
      </c>
      <c r="AM1156">
        <v>2331.356901351593</v>
      </c>
      <c r="AN1156">
        <v>1585.2739700310433</v>
      </c>
      <c r="AO1156">
        <v>2.151911864075541</v>
      </c>
      <c r="AP1156">
        <v>1.4632550948943983</v>
      </c>
      <c r="AQ1156">
        <v>0.13335176553963896</v>
      </c>
    </row>
    <row r="1157" spans="1:43" x14ac:dyDescent="0.35">
      <c r="A1157">
        <v>1156</v>
      </c>
      <c r="B1157">
        <v>81</v>
      </c>
      <c r="C1157" t="s">
        <v>9</v>
      </c>
      <c r="D1157" s="13">
        <v>15.11</v>
      </c>
      <c r="E1157" s="6">
        <v>117.85299999999999</v>
      </c>
      <c r="F1157">
        <v>135.49</v>
      </c>
      <c r="G1157" t="s">
        <v>54</v>
      </c>
      <c r="H1157">
        <v>0.5</v>
      </c>
      <c r="I1157">
        <v>0</v>
      </c>
      <c r="J1157" s="80">
        <v>2016</v>
      </c>
      <c r="K1157" t="s">
        <v>11</v>
      </c>
      <c r="L1157">
        <v>300</v>
      </c>
      <c r="M1157">
        <v>36.542166029999997</v>
      </c>
      <c r="N1157">
        <v>5</v>
      </c>
      <c r="O1157" t="s">
        <v>56</v>
      </c>
      <c r="P1157">
        <v>93.3</v>
      </c>
      <c r="Q1157" t="s">
        <v>13</v>
      </c>
      <c r="R1157" t="s">
        <v>14</v>
      </c>
      <c r="S1157" t="s">
        <v>14</v>
      </c>
      <c r="T1157" s="79">
        <v>0</v>
      </c>
      <c r="X1157">
        <v>0.92302978700000005</v>
      </c>
      <c r="Y1157" t="s">
        <v>831</v>
      </c>
      <c r="Z1157" t="s">
        <v>665</v>
      </c>
      <c r="AA1157">
        <v>3</v>
      </c>
      <c r="AB1157" t="s">
        <v>546</v>
      </c>
      <c r="AC1157">
        <v>16</v>
      </c>
      <c r="AD1157" t="s">
        <v>519</v>
      </c>
      <c r="AE1157" t="s">
        <v>532</v>
      </c>
      <c r="AF1157">
        <v>280</v>
      </c>
      <c r="AG1157" t="s">
        <v>671</v>
      </c>
      <c r="AH1157" t="s">
        <v>1129</v>
      </c>
      <c r="AI1157" t="s">
        <v>1130</v>
      </c>
      <c r="AJ1157">
        <v>0.59524549999999998</v>
      </c>
      <c r="AK1157">
        <v>166.66873999999999</v>
      </c>
      <c r="AL1157">
        <v>113.33126000000001</v>
      </c>
      <c r="AM1157">
        <v>6527.7993237844594</v>
      </c>
      <c r="AN1157">
        <v>4438.7671160869222</v>
      </c>
      <c r="AO1157">
        <v>6.0253532194115138</v>
      </c>
      <c r="AP1157">
        <v>4.0971142657043167</v>
      </c>
      <c r="AQ1157">
        <v>0.13335176553963896</v>
      </c>
    </row>
    <row r="1158" spans="1:43" x14ac:dyDescent="0.35">
      <c r="A1158">
        <v>1157</v>
      </c>
      <c r="B1158">
        <v>81</v>
      </c>
      <c r="C1158" t="s">
        <v>9</v>
      </c>
      <c r="D1158" s="13">
        <v>16.010000000000002</v>
      </c>
      <c r="E1158" s="6">
        <v>111.78</v>
      </c>
      <c r="F1158">
        <v>201.76</v>
      </c>
      <c r="G1158" t="s">
        <v>54</v>
      </c>
      <c r="H1158">
        <v>0.5</v>
      </c>
      <c r="I1158">
        <v>23.173576470577402</v>
      </c>
      <c r="J1158" s="80">
        <v>2016</v>
      </c>
      <c r="K1158" t="s">
        <v>11</v>
      </c>
      <c r="L1158">
        <v>300</v>
      </c>
      <c r="M1158">
        <v>36.542166029999997</v>
      </c>
      <c r="N1158">
        <v>5</v>
      </c>
      <c r="O1158" t="s">
        <v>56</v>
      </c>
      <c r="P1158">
        <v>93.3</v>
      </c>
      <c r="Q1158" t="s">
        <v>13</v>
      </c>
      <c r="R1158" t="s">
        <v>14</v>
      </c>
      <c r="S1158" t="s">
        <v>14</v>
      </c>
      <c r="T1158" s="79">
        <v>0</v>
      </c>
      <c r="X1158">
        <v>1.3837435549999999</v>
      </c>
      <c r="Y1158" t="s">
        <v>762</v>
      </c>
      <c r="Z1158" t="s">
        <v>620</v>
      </c>
      <c r="AA1158">
        <v>3</v>
      </c>
      <c r="AB1158" t="s">
        <v>549</v>
      </c>
      <c r="AC1158">
        <v>11</v>
      </c>
      <c r="AD1158" t="s">
        <v>519</v>
      </c>
      <c r="AE1158" t="s">
        <v>532</v>
      </c>
      <c r="AF1158">
        <v>610</v>
      </c>
      <c r="AG1158" t="s">
        <v>671</v>
      </c>
      <c r="AH1158" t="s">
        <v>1129</v>
      </c>
      <c r="AI1158" t="s">
        <v>1130</v>
      </c>
      <c r="AJ1158">
        <v>0.59524549999999998</v>
      </c>
      <c r="AK1158">
        <v>363.09975500000002</v>
      </c>
      <c r="AL1158">
        <v>246.90024499999998</v>
      </c>
      <c r="AM1158">
        <v>14221.277098244718</v>
      </c>
      <c r="AN1158">
        <v>9670.1712171893632</v>
      </c>
      <c r="AO1158">
        <v>19.67860052856523</v>
      </c>
      <c r="AP1158">
        <v>13.381037097532285</v>
      </c>
      <c r="AQ1158">
        <v>0.13335176553963896</v>
      </c>
    </row>
    <row r="1159" spans="1:43" x14ac:dyDescent="0.35">
      <c r="A1159">
        <v>1158</v>
      </c>
      <c r="B1159">
        <v>81</v>
      </c>
      <c r="C1159" t="s">
        <v>9</v>
      </c>
      <c r="D1159" s="13">
        <v>16.04</v>
      </c>
      <c r="E1159" s="6">
        <v>112.51</v>
      </c>
      <c r="F1159">
        <v>232.11</v>
      </c>
      <c r="G1159" t="s">
        <v>54</v>
      </c>
      <c r="H1159">
        <v>0.5</v>
      </c>
      <c r="I1159">
        <v>23.173576620758599</v>
      </c>
      <c r="J1159" s="80">
        <v>2016</v>
      </c>
      <c r="K1159" t="s">
        <v>11</v>
      </c>
      <c r="L1159">
        <v>300</v>
      </c>
      <c r="M1159">
        <v>36.542166029999997</v>
      </c>
      <c r="N1159">
        <v>5</v>
      </c>
      <c r="O1159" t="s">
        <v>56</v>
      </c>
      <c r="P1159">
        <v>93.3</v>
      </c>
      <c r="Q1159" t="s">
        <v>13</v>
      </c>
      <c r="R1159" t="s">
        <v>14</v>
      </c>
      <c r="S1159" t="s">
        <v>14</v>
      </c>
      <c r="T1159" s="79">
        <v>0</v>
      </c>
      <c r="X1159">
        <v>1.3837435549999999</v>
      </c>
      <c r="Y1159" t="s">
        <v>762</v>
      </c>
      <c r="Z1159" t="s">
        <v>620</v>
      </c>
      <c r="AA1159">
        <v>3</v>
      </c>
      <c r="AB1159" t="s">
        <v>545</v>
      </c>
      <c r="AC1159">
        <v>8</v>
      </c>
      <c r="AD1159" t="s">
        <v>519</v>
      </c>
      <c r="AE1159" t="s">
        <v>532</v>
      </c>
      <c r="AF1159">
        <v>220</v>
      </c>
      <c r="AG1159" t="s">
        <v>671</v>
      </c>
      <c r="AH1159" t="s">
        <v>1129</v>
      </c>
      <c r="AI1159" t="s">
        <v>1130</v>
      </c>
      <c r="AJ1159">
        <v>0.59524549999999998</v>
      </c>
      <c r="AK1159">
        <v>130.95400999999998</v>
      </c>
      <c r="AL1159">
        <v>89.045990000000018</v>
      </c>
      <c r="AM1159">
        <v>5128.9851829735035</v>
      </c>
      <c r="AN1159">
        <v>3487.6027340682958</v>
      </c>
      <c r="AO1159">
        <v>7.0972001906300806</v>
      </c>
      <c r="AP1159">
        <v>4.8259478056673828</v>
      </c>
      <c r="AQ1159">
        <v>0.13335176553963896</v>
      </c>
    </row>
    <row r="1160" spans="1:43" x14ac:dyDescent="0.35">
      <c r="A1160">
        <v>1159</v>
      </c>
      <c r="B1160">
        <v>81</v>
      </c>
      <c r="C1160" t="s">
        <v>9</v>
      </c>
      <c r="D1160" s="13">
        <v>16.2</v>
      </c>
      <c r="E1160" s="6">
        <v>111.79</v>
      </c>
      <c r="F1160">
        <v>203.38</v>
      </c>
      <c r="G1160" t="s">
        <v>54</v>
      </c>
      <c r="H1160">
        <v>0.5</v>
      </c>
      <c r="I1160">
        <v>23.173576516620201</v>
      </c>
      <c r="J1160" s="80">
        <v>2016</v>
      </c>
      <c r="K1160" t="s">
        <v>11</v>
      </c>
      <c r="L1160">
        <v>300</v>
      </c>
      <c r="M1160">
        <v>36.542166029999997</v>
      </c>
      <c r="N1160">
        <v>5</v>
      </c>
      <c r="O1160" t="s">
        <v>56</v>
      </c>
      <c r="P1160">
        <v>93.3</v>
      </c>
      <c r="Q1160" t="s">
        <v>13</v>
      </c>
      <c r="R1160" t="s">
        <v>14</v>
      </c>
      <c r="S1160" t="s">
        <v>14</v>
      </c>
      <c r="T1160" s="79">
        <v>0</v>
      </c>
      <c r="X1160">
        <v>1.3837435549999999</v>
      </c>
      <c r="Y1160" t="s">
        <v>762</v>
      </c>
      <c r="Z1160" t="s">
        <v>620</v>
      </c>
      <c r="AA1160">
        <v>3</v>
      </c>
      <c r="AB1160" t="s">
        <v>547</v>
      </c>
      <c r="AC1160">
        <v>2</v>
      </c>
      <c r="AD1160" t="s">
        <v>519</v>
      </c>
      <c r="AE1160" t="s">
        <v>532</v>
      </c>
      <c r="AF1160">
        <v>360</v>
      </c>
      <c r="AG1160" t="s">
        <v>671</v>
      </c>
      <c r="AH1160" t="s">
        <v>1129</v>
      </c>
      <c r="AI1160" t="s">
        <v>1130</v>
      </c>
      <c r="AJ1160">
        <v>0.59524549999999998</v>
      </c>
      <c r="AK1160">
        <v>214.28837999999999</v>
      </c>
      <c r="AL1160">
        <v>145.71162000000001</v>
      </c>
      <c r="AM1160">
        <v>8392.8848448657354</v>
      </c>
      <c r="AN1160">
        <v>5706.9862921117565</v>
      </c>
      <c r="AO1160">
        <v>11.613600311940136</v>
      </c>
      <c r="AP1160">
        <v>7.8970055001829902</v>
      </c>
      <c r="AQ1160">
        <v>0.13335176553963896</v>
      </c>
    </row>
    <row r="1161" spans="1:43" x14ac:dyDescent="0.35">
      <c r="A1161">
        <v>1160</v>
      </c>
      <c r="B1161">
        <v>81</v>
      </c>
      <c r="C1161" t="s">
        <v>9</v>
      </c>
      <c r="D1161" s="13">
        <v>16.34</v>
      </c>
      <c r="E1161" s="6">
        <v>112.02</v>
      </c>
      <c r="F1161">
        <v>194</v>
      </c>
      <c r="G1161" t="s">
        <v>54</v>
      </c>
      <c r="H1161">
        <v>0.5</v>
      </c>
      <c r="I1161">
        <v>23.1735766063365</v>
      </c>
      <c r="J1161" s="80">
        <v>2016</v>
      </c>
      <c r="K1161" t="s">
        <v>11</v>
      </c>
      <c r="L1161">
        <v>300</v>
      </c>
      <c r="M1161">
        <v>36.542166029999997</v>
      </c>
      <c r="N1161">
        <v>5</v>
      </c>
      <c r="O1161" t="s">
        <v>56</v>
      </c>
      <c r="P1161">
        <v>93.3</v>
      </c>
      <c r="Q1161" t="s">
        <v>13</v>
      </c>
      <c r="R1161" t="s">
        <v>14</v>
      </c>
      <c r="S1161" t="s">
        <v>14</v>
      </c>
      <c r="T1161" s="79">
        <v>0</v>
      </c>
      <c r="X1161">
        <v>1.3837435549999999</v>
      </c>
      <c r="Y1161" t="s">
        <v>762</v>
      </c>
      <c r="Z1161" t="s">
        <v>620</v>
      </c>
      <c r="AA1161">
        <v>3</v>
      </c>
      <c r="AB1161" t="s">
        <v>542</v>
      </c>
      <c r="AC1161">
        <v>5</v>
      </c>
      <c r="AD1161" t="s">
        <v>519</v>
      </c>
      <c r="AE1161" t="s">
        <v>532</v>
      </c>
      <c r="AF1161">
        <v>110</v>
      </c>
      <c r="AG1161" t="s">
        <v>671</v>
      </c>
      <c r="AH1161" t="s">
        <v>1129</v>
      </c>
      <c r="AI1161" t="s">
        <v>1130</v>
      </c>
      <c r="AJ1161">
        <v>0.59524549999999998</v>
      </c>
      <c r="AK1161">
        <v>65.477004999999991</v>
      </c>
      <c r="AL1161">
        <v>44.522995000000009</v>
      </c>
      <c r="AM1161">
        <v>2564.4925914867517</v>
      </c>
      <c r="AN1161">
        <v>1743.8013670341479</v>
      </c>
      <c r="AO1161">
        <v>3.5486000953150403</v>
      </c>
      <c r="AP1161">
        <v>2.4129739028336914</v>
      </c>
      <c r="AQ1161">
        <v>0.13335176553963896</v>
      </c>
    </row>
    <row r="1162" spans="1:43" x14ac:dyDescent="0.35">
      <c r="A1162">
        <v>1161</v>
      </c>
      <c r="B1162">
        <v>81</v>
      </c>
      <c r="C1162" t="s">
        <v>9</v>
      </c>
      <c r="D1162" s="13">
        <v>16.97</v>
      </c>
      <c r="E1162" s="6">
        <v>112.25</v>
      </c>
      <c r="F1162">
        <v>174.34</v>
      </c>
      <c r="G1162" t="s">
        <v>54</v>
      </c>
      <c r="H1162">
        <v>0.5</v>
      </c>
      <c r="I1162">
        <v>23.173576631853699</v>
      </c>
      <c r="J1162" s="80">
        <v>2016</v>
      </c>
      <c r="K1162" t="s">
        <v>11</v>
      </c>
      <c r="L1162">
        <v>300</v>
      </c>
      <c r="M1162">
        <v>36.542166029999997</v>
      </c>
      <c r="N1162">
        <v>5</v>
      </c>
      <c r="O1162" t="s">
        <v>56</v>
      </c>
      <c r="P1162">
        <v>93.3</v>
      </c>
      <c r="Q1162" t="s">
        <v>13</v>
      </c>
      <c r="R1162" t="s">
        <v>14</v>
      </c>
      <c r="S1162" t="s">
        <v>14</v>
      </c>
      <c r="T1162" s="79">
        <v>0</v>
      </c>
      <c r="X1162">
        <v>1.3837435549999999</v>
      </c>
      <c r="Y1162" t="s">
        <v>762</v>
      </c>
      <c r="Z1162" t="s">
        <v>620</v>
      </c>
      <c r="AA1162">
        <v>3</v>
      </c>
      <c r="AB1162">
        <v>180</v>
      </c>
      <c r="AC1162">
        <v>5</v>
      </c>
      <c r="AD1162" t="s">
        <v>519</v>
      </c>
      <c r="AE1162" t="s">
        <v>532</v>
      </c>
      <c r="AF1162">
        <v>180</v>
      </c>
      <c r="AG1162" t="s">
        <v>671</v>
      </c>
      <c r="AH1162" t="s">
        <v>1129</v>
      </c>
      <c r="AI1162" t="s">
        <v>1130</v>
      </c>
      <c r="AJ1162">
        <v>0.59524549999999998</v>
      </c>
      <c r="AK1162">
        <v>107.14418999999999</v>
      </c>
      <c r="AL1162">
        <v>72.855810000000005</v>
      </c>
      <c r="AM1162">
        <v>4196.4424224328677</v>
      </c>
      <c r="AN1162">
        <v>2853.4931460558782</v>
      </c>
      <c r="AO1162">
        <v>5.8068001559700679</v>
      </c>
      <c r="AP1162">
        <v>3.9485027500914951</v>
      </c>
      <c r="AQ1162">
        <v>0.13335176553963896</v>
      </c>
    </row>
    <row r="1163" spans="1:43" x14ac:dyDescent="0.35">
      <c r="A1163">
        <v>1162</v>
      </c>
      <c r="B1163">
        <v>81</v>
      </c>
      <c r="C1163" t="s">
        <v>9</v>
      </c>
      <c r="D1163" s="13">
        <v>17.059999999999999</v>
      </c>
      <c r="E1163" s="6">
        <v>111.46</v>
      </c>
      <c r="F1163">
        <v>131.28</v>
      </c>
      <c r="G1163" t="s">
        <v>54</v>
      </c>
      <c r="H1163">
        <v>0.5</v>
      </c>
      <c r="I1163">
        <v>23.173576586955299</v>
      </c>
      <c r="J1163" s="80">
        <v>2016</v>
      </c>
      <c r="K1163" t="s">
        <v>11</v>
      </c>
      <c r="L1163">
        <v>300</v>
      </c>
      <c r="M1163">
        <v>36.542166029999997</v>
      </c>
      <c r="N1163">
        <v>5</v>
      </c>
      <c r="O1163" t="s">
        <v>56</v>
      </c>
      <c r="P1163">
        <v>93.3</v>
      </c>
      <c r="Q1163" t="s">
        <v>13</v>
      </c>
      <c r="R1163" t="s">
        <v>14</v>
      </c>
      <c r="S1163" t="s">
        <v>14</v>
      </c>
      <c r="T1163" s="79">
        <v>0</v>
      </c>
      <c r="X1163">
        <v>1.3837435549999999</v>
      </c>
      <c r="Y1163" t="s">
        <v>762</v>
      </c>
      <c r="Z1163" t="s">
        <v>620</v>
      </c>
      <c r="AA1163">
        <v>3</v>
      </c>
      <c r="AB1163" t="s">
        <v>536</v>
      </c>
      <c r="AC1163">
        <v>3</v>
      </c>
      <c r="AD1163" t="s">
        <v>519</v>
      </c>
      <c r="AE1163" t="s">
        <v>532</v>
      </c>
      <c r="AF1163">
        <v>60</v>
      </c>
      <c r="AG1163" t="s">
        <v>671</v>
      </c>
      <c r="AH1163" t="s">
        <v>1129</v>
      </c>
      <c r="AI1163" t="s">
        <v>1130</v>
      </c>
      <c r="AJ1163">
        <v>0.59524549999999998</v>
      </c>
      <c r="AK1163">
        <v>35.714729999999996</v>
      </c>
      <c r="AL1163">
        <v>24.285270000000004</v>
      </c>
      <c r="AM1163">
        <v>1398.8141408109555</v>
      </c>
      <c r="AN1163">
        <v>951.16438201862616</v>
      </c>
      <c r="AO1163">
        <v>1.9356000519900218</v>
      </c>
      <c r="AP1163">
        <v>1.3161675833638318</v>
      </c>
      <c r="AQ1163">
        <v>0.13335176553963896</v>
      </c>
    </row>
    <row r="1164" spans="1:43" x14ac:dyDescent="0.35">
      <c r="A1164">
        <v>1163</v>
      </c>
      <c r="B1164">
        <v>81</v>
      </c>
      <c r="C1164" t="s">
        <v>9</v>
      </c>
      <c r="D1164" s="13">
        <v>18.149999999999999</v>
      </c>
      <c r="E1164" s="6">
        <v>109.43</v>
      </c>
      <c r="F1164">
        <v>81</v>
      </c>
      <c r="G1164" t="s">
        <v>54</v>
      </c>
      <c r="H1164">
        <v>0.5</v>
      </c>
      <c r="I1164">
        <v>183.35939724215399</v>
      </c>
      <c r="J1164" s="80">
        <v>2016</v>
      </c>
      <c r="K1164" t="s">
        <v>11</v>
      </c>
      <c r="L1164">
        <v>300</v>
      </c>
      <c r="M1164">
        <v>36.542166029999997</v>
      </c>
      <c r="N1164">
        <v>5</v>
      </c>
      <c r="O1164" t="s">
        <v>56</v>
      </c>
      <c r="P1164">
        <v>93.3</v>
      </c>
      <c r="Q1164" t="s">
        <v>13</v>
      </c>
      <c r="R1164" t="s">
        <v>14</v>
      </c>
      <c r="S1164" t="s">
        <v>14</v>
      </c>
      <c r="T1164" s="79">
        <v>0</v>
      </c>
      <c r="X1164">
        <v>1.3837435549999999</v>
      </c>
      <c r="Y1164" t="s">
        <v>762</v>
      </c>
      <c r="Z1164" t="s">
        <v>620</v>
      </c>
      <c r="AA1164">
        <v>3</v>
      </c>
      <c r="AB1164" t="s">
        <v>535</v>
      </c>
      <c r="AC1164">
        <v>3</v>
      </c>
      <c r="AD1164" t="s">
        <v>519</v>
      </c>
      <c r="AE1164" t="s">
        <v>532</v>
      </c>
      <c r="AF1164">
        <v>50</v>
      </c>
      <c r="AG1164" t="s">
        <v>671</v>
      </c>
      <c r="AH1164" t="s">
        <v>1129</v>
      </c>
      <c r="AI1164" t="s">
        <v>1130</v>
      </c>
      <c r="AJ1164">
        <v>0.59524549999999998</v>
      </c>
      <c r="AK1164">
        <v>29.762274999999999</v>
      </c>
      <c r="AL1164">
        <v>20.237725000000001</v>
      </c>
      <c r="AM1164">
        <v>1165.6784506757965</v>
      </c>
      <c r="AN1164">
        <v>792.63698501552165</v>
      </c>
      <c r="AO1164">
        <v>1.6130000433250187</v>
      </c>
      <c r="AP1164">
        <v>1.0968063194698594</v>
      </c>
      <c r="AQ1164">
        <v>0.13335176553963896</v>
      </c>
    </row>
    <row r="1165" spans="1:43" x14ac:dyDescent="0.35">
      <c r="A1165">
        <v>1164</v>
      </c>
      <c r="B1165">
        <v>81</v>
      </c>
      <c r="C1165" t="s">
        <v>9</v>
      </c>
      <c r="D1165" s="13">
        <v>18.149999999999999</v>
      </c>
      <c r="E1165" s="6">
        <v>109.43</v>
      </c>
      <c r="F1165">
        <v>81</v>
      </c>
      <c r="G1165" t="s">
        <v>54</v>
      </c>
      <c r="H1165">
        <v>0.5</v>
      </c>
      <c r="I1165">
        <v>183.35939724215399</v>
      </c>
      <c r="J1165" s="80">
        <v>2016</v>
      </c>
      <c r="K1165" t="s">
        <v>11</v>
      </c>
      <c r="L1165">
        <v>300</v>
      </c>
      <c r="M1165">
        <v>36.542166029999997</v>
      </c>
      <c r="N1165">
        <v>5</v>
      </c>
      <c r="O1165" t="s">
        <v>56</v>
      </c>
      <c r="P1165">
        <v>93.3</v>
      </c>
      <c r="Q1165" t="s">
        <v>13</v>
      </c>
      <c r="R1165" t="s">
        <v>14</v>
      </c>
      <c r="S1165" t="s">
        <v>14</v>
      </c>
      <c r="T1165" s="79">
        <v>0</v>
      </c>
      <c r="X1165">
        <v>1.3837435549999999</v>
      </c>
      <c r="Y1165" t="s">
        <v>762</v>
      </c>
      <c r="Z1165" t="s">
        <v>620</v>
      </c>
      <c r="AA1165">
        <v>3</v>
      </c>
      <c r="AB1165" t="s">
        <v>537</v>
      </c>
      <c r="AC1165">
        <v>3</v>
      </c>
      <c r="AD1165" t="s">
        <v>519</v>
      </c>
      <c r="AE1165" t="s">
        <v>532</v>
      </c>
      <c r="AF1165">
        <v>60</v>
      </c>
      <c r="AG1165" t="s">
        <v>671</v>
      </c>
      <c r="AH1165" t="s">
        <v>1129</v>
      </c>
      <c r="AI1165" t="s">
        <v>1130</v>
      </c>
      <c r="AJ1165">
        <v>0.59524549999999998</v>
      </c>
      <c r="AK1165">
        <v>35.714729999999996</v>
      </c>
      <c r="AL1165">
        <v>24.285270000000004</v>
      </c>
      <c r="AM1165">
        <v>1398.8141408109555</v>
      </c>
      <c r="AN1165">
        <v>951.16438201862616</v>
      </c>
      <c r="AO1165">
        <v>1.9356000519900218</v>
      </c>
      <c r="AP1165">
        <v>1.3161675833638318</v>
      </c>
      <c r="AQ1165">
        <v>0.13335176553963896</v>
      </c>
    </row>
    <row r="1166" spans="1:43" x14ac:dyDescent="0.35">
      <c r="A1166">
        <v>1165</v>
      </c>
      <c r="B1166">
        <v>81</v>
      </c>
      <c r="C1166" t="s">
        <v>9</v>
      </c>
      <c r="D1166" s="13">
        <v>18.149999999999999</v>
      </c>
      <c r="E1166" s="6">
        <v>109.43</v>
      </c>
      <c r="F1166">
        <v>81</v>
      </c>
      <c r="G1166" t="s">
        <v>54</v>
      </c>
      <c r="H1166">
        <v>0.5</v>
      </c>
      <c r="I1166">
        <v>183.35939724215399</v>
      </c>
      <c r="J1166" s="80">
        <v>2016</v>
      </c>
      <c r="K1166" t="s">
        <v>11</v>
      </c>
      <c r="L1166">
        <v>300</v>
      </c>
      <c r="M1166">
        <v>36.542166029999997</v>
      </c>
      <c r="N1166">
        <v>5</v>
      </c>
      <c r="O1166" t="s">
        <v>56</v>
      </c>
      <c r="P1166">
        <v>93.3</v>
      </c>
      <c r="Q1166" t="s">
        <v>13</v>
      </c>
      <c r="R1166" t="s">
        <v>14</v>
      </c>
      <c r="S1166" t="s">
        <v>14</v>
      </c>
      <c r="T1166" s="79">
        <v>0</v>
      </c>
      <c r="X1166">
        <v>1.3837435549999999</v>
      </c>
      <c r="Y1166" t="s">
        <v>762</v>
      </c>
      <c r="Z1166" t="s">
        <v>620</v>
      </c>
      <c r="AA1166">
        <v>3</v>
      </c>
      <c r="AB1166" t="s">
        <v>540</v>
      </c>
      <c r="AC1166">
        <v>8</v>
      </c>
      <c r="AD1166" t="s">
        <v>519</v>
      </c>
      <c r="AE1166" t="s">
        <v>532</v>
      </c>
      <c r="AF1166">
        <v>80</v>
      </c>
      <c r="AG1166" t="s">
        <v>671</v>
      </c>
      <c r="AH1166" t="s">
        <v>1129</v>
      </c>
      <c r="AI1166" t="s">
        <v>1130</v>
      </c>
      <c r="AJ1166">
        <v>0.59524549999999998</v>
      </c>
      <c r="AK1166">
        <v>47.619639999999997</v>
      </c>
      <c r="AL1166">
        <v>32.380360000000003</v>
      </c>
      <c r="AM1166">
        <v>1865.0855210812742</v>
      </c>
      <c r="AN1166">
        <v>1268.219176024835</v>
      </c>
      <c r="AO1166">
        <v>2.5808000693200297</v>
      </c>
      <c r="AP1166">
        <v>1.7548901111517756</v>
      </c>
      <c r="AQ1166">
        <v>0.13335176553963896</v>
      </c>
    </row>
    <row r="1167" spans="1:43" x14ac:dyDescent="0.35">
      <c r="A1167">
        <v>1166</v>
      </c>
      <c r="B1167">
        <v>81</v>
      </c>
      <c r="C1167" t="s">
        <v>9</v>
      </c>
      <c r="D1167" s="13">
        <v>18.149999999999999</v>
      </c>
      <c r="E1167" s="6">
        <v>109.43</v>
      </c>
      <c r="F1167">
        <v>81</v>
      </c>
      <c r="G1167" t="s">
        <v>54</v>
      </c>
      <c r="H1167">
        <v>0.5</v>
      </c>
      <c r="I1167">
        <v>183.35939724215399</v>
      </c>
      <c r="J1167" s="80">
        <v>2016</v>
      </c>
      <c r="K1167" t="s">
        <v>11</v>
      </c>
      <c r="L1167">
        <v>300</v>
      </c>
      <c r="M1167">
        <v>36.542166029999997</v>
      </c>
      <c r="N1167">
        <v>5</v>
      </c>
      <c r="O1167" t="s">
        <v>56</v>
      </c>
      <c r="P1167">
        <v>93.3</v>
      </c>
      <c r="Q1167" t="s">
        <v>13</v>
      </c>
      <c r="R1167" t="s">
        <v>14</v>
      </c>
      <c r="S1167" t="s">
        <v>14</v>
      </c>
      <c r="T1167" s="79">
        <v>0</v>
      </c>
      <c r="X1167">
        <v>1.3837435549999999</v>
      </c>
      <c r="Y1167" t="s">
        <v>762</v>
      </c>
      <c r="Z1167" t="s">
        <v>620</v>
      </c>
      <c r="AA1167">
        <v>3</v>
      </c>
      <c r="AB1167" t="s">
        <v>543</v>
      </c>
      <c r="AC1167">
        <v>9</v>
      </c>
      <c r="AD1167" t="s">
        <v>519</v>
      </c>
      <c r="AE1167" t="s">
        <v>532</v>
      </c>
      <c r="AF1167">
        <v>120</v>
      </c>
      <c r="AG1167" t="s">
        <v>671</v>
      </c>
      <c r="AH1167" t="s">
        <v>1129</v>
      </c>
      <c r="AI1167" t="s">
        <v>1130</v>
      </c>
      <c r="AJ1167">
        <v>0.59524549999999998</v>
      </c>
      <c r="AK1167">
        <v>71.429459999999992</v>
      </c>
      <c r="AL1167">
        <v>48.570540000000008</v>
      </c>
      <c r="AM1167">
        <v>2797.6282816219109</v>
      </c>
      <c r="AN1167">
        <v>1902.3287640372523</v>
      </c>
      <c r="AO1167">
        <v>3.8712001039800437</v>
      </c>
      <c r="AP1167">
        <v>2.6323351667276635</v>
      </c>
      <c r="AQ1167">
        <v>0.13335176553963896</v>
      </c>
    </row>
    <row r="1168" spans="1:43" x14ac:dyDescent="0.35">
      <c r="A1168">
        <v>1167</v>
      </c>
      <c r="B1168">
        <v>81</v>
      </c>
      <c r="C1168" t="s">
        <v>9</v>
      </c>
      <c r="D1168" s="13">
        <v>18.149999999999999</v>
      </c>
      <c r="E1168" s="6">
        <v>109.43</v>
      </c>
      <c r="F1168">
        <v>81</v>
      </c>
      <c r="G1168" t="s">
        <v>54</v>
      </c>
      <c r="H1168">
        <v>0.5</v>
      </c>
      <c r="I1168">
        <v>183.35939724215399</v>
      </c>
      <c r="J1168" s="80">
        <v>2016</v>
      </c>
      <c r="K1168" t="s">
        <v>11</v>
      </c>
      <c r="L1168">
        <v>300</v>
      </c>
      <c r="M1168">
        <v>36.542166029999997</v>
      </c>
      <c r="N1168">
        <v>5</v>
      </c>
      <c r="O1168" t="s">
        <v>56</v>
      </c>
      <c r="P1168">
        <v>93.3</v>
      </c>
      <c r="Q1168" t="s">
        <v>13</v>
      </c>
      <c r="R1168" t="s">
        <v>14</v>
      </c>
      <c r="S1168" t="s">
        <v>14</v>
      </c>
      <c r="T1168" s="79">
        <v>0</v>
      </c>
      <c r="X1168">
        <v>1.3837435549999999</v>
      </c>
      <c r="Y1168" t="s">
        <v>762</v>
      </c>
      <c r="Z1168" t="s">
        <v>620</v>
      </c>
      <c r="AA1168">
        <v>3</v>
      </c>
      <c r="AB1168" t="s">
        <v>544</v>
      </c>
      <c r="AC1168">
        <v>15</v>
      </c>
      <c r="AD1168" t="s">
        <v>519</v>
      </c>
      <c r="AE1168" t="s">
        <v>532</v>
      </c>
      <c r="AF1168">
        <v>170</v>
      </c>
      <c r="AG1168" t="s">
        <v>671</v>
      </c>
      <c r="AH1168" t="s">
        <v>1129</v>
      </c>
      <c r="AI1168" t="s">
        <v>1130</v>
      </c>
      <c r="AJ1168">
        <v>0.59524549999999998</v>
      </c>
      <c r="AK1168">
        <v>101.19173499999999</v>
      </c>
      <c r="AL1168">
        <v>68.808265000000006</v>
      </c>
      <c r="AM1168">
        <v>3963.3067322977085</v>
      </c>
      <c r="AN1168">
        <v>2694.9657490527743</v>
      </c>
      <c r="AO1168">
        <v>5.4842001473050637</v>
      </c>
      <c r="AP1168">
        <v>3.7291414861975234</v>
      </c>
      <c r="AQ1168">
        <v>0.13335176553963896</v>
      </c>
    </row>
    <row r="1169" spans="1:43" x14ac:dyDescent="0.35">
      <c r="A1169">
        <v>1168</v>
      </c>
      <c r="B1169">
        <v>81</v>
      </c>
      <c r="C1169" t="s">
        <v>9</v>
      </c>
      <c r="D1169" s="13">
        <v>18.149999999999999</v>
      </c>
      <c r="E1169" s="6">
        <v>109.43</v>
      </c>
      <c r="F1169">
        <v>81</v>
      </c>
      <c r="G1169" t="s">
        <v>54</v>
      </c>
      <c r="H1169">
        <v>0.5</v>
      </c>
      <c r="I1169">
        <v>183.35939724215399</v>
      </c>
      <c r="J1169" s="80">
        <v>2016</v>
      </c>
      <c r="K1169" t="s">
        <v>11</v>
      </c>
      <c r="L1169">
        <v>300</v>
      </c>
      <c r="M1169">
        <v>36.542166029999997</v>
      </c>
      <c r="N1169">
        <v>5</v>
      </c>
      <c r="O1169" t="s">
        <v>56</v>
      </c>
      <c r="P1169">
        <v>93.3</v>
      </c>
      <c r="Q1169" t="s">
        <v>13</v>
      </c>
      <c r="R1169" t="s">
        <v>14</v>
      </c>
      <c r="S1169" t="s">
        <v>14</v>
      </c>
      <c r="T1169" s="79">
        <v>0</v>
      </c>
      <c r="X1169">
        <v>1.3837435549999999</v>
      </c>
      <c r="Y1169" t="s">
        <v>762</v>
      </c>
      <c r="Z1169" t="s">
        <v>620</v>
      </c>
      <c r="AA1169">
        <v>3</v>
      </c>
      <c r="AB1169" t="s">
        <v>548</v>
      </c>
      <c r="AC1169">
        <v>7</v>
      </c>
      <c r="AD1169" t="s">
        <v>519</v>
      </c>
      <c r="AE1169" t="s">
        <v>532</v>
      </c>
      <c r="AF1169">
        <v>530</v>
      </c>
      <c r="AG1169" t="s">
        <v>671</v>
      </c>
      <c r="AH1169" t="s">
        <v>1129</v>
      </c>
      <c r="AI1169" t="s">
        <v>1130</v>
      </c>
      <c r="AJ1169">
        <v>0.59524549999999998</v>
      </c>
      <c r="AK1169">
        <v>315.48011500000001</v>
      </c>
      <c r="AL1169">
        <v>214.51988499999999</v>
      </c>
      <c r="AM1169">
        <v>12356.191577163443</v>
      </c>
      <c r="AN1169">
        <v>8401.9520411645281</v>
      </c>
      <c r="AO1169">
        <v>17.0978004592452</v>
      </c>
      <c r="AP1169">
        <v>11.626146986380508</v>
      </c>
      <c r="AQ1169">
        <v>0.13335176553963896</v>
      </c>
    </row>
    <row r="1170" spans="1:43" x14ac:dyDescent="0.35">
      <c r="A1170">
        <v>1169</v>
      </c>
      <c r="B1170">
        <v>81</v>
      </c>
      <c r="C1170" t="s">
        <v>9</v>
      </c>
      <c r="D1170" s="13">
        <v>21.05</v>
      </c>
      <c r="E1170" s="6">
        <v>109.12</v>
      </c>
      <c r="F1170">
        <v>23.72</v>
      </c>
      <c r="G1170" t="s">
        <v>54</v>
      </c>
      <c r="H1170">
        <v>0.5</v>
      </c>
      <c r="I1170">
        <v>404.11519863960899</v>
      </c>
      <c r="J1170" s="80">
        <v>2016</v>
      </c>
      <c r="K1170" t="s">
        <v>11</v>
      </c>
      <c r="L1170">
        <v>300</v>
      </c>
      <c r="M1170">
        <v>36.542166029999997</v>
      </c>
      <c r="N1170">
        <v>5</v>
      </c>
      <c r="O1170" t="s">
        <v>56</v>
      </c>
      <c r="P1170">
        <v>93.3</v>
      </c>
      <c r="Q1170" t="s">
        <v>13</v>
      </c>
      <c r="R1170" t="s">
        <v>14</v>
      </c>
      <c r="S1170" t="s">
        <v>14</v>
      </c>
      <c r="T1170" s="79">
        <v>0</v>
      </c>
      <c r="X1170">
        <v>0.64629065622222204</v>
      </c>
      <c r="Y1170" t="s">
        <v>735</v>
      </c>
      <c r="Z1170" t="s">
        <v>620</v>
      </c>
      <c r="AA1170">
        <v>3</v>
      </c>
      <c r="AB1170" t="s">
        <v>537</v>
      </c>
      <c r="AC1170">
        <v>2</v>
      </c>
      <c r="AD1170" t="s">
        <v>519</v>
      </c>
      <c r="AE1170" t="s">
        <v>532</v>
      </c>
      <c r="AF1170">
        <v>60</v>
      </c>
      <c r="AG1170" t="s">
        <v>671</v>
      </c>
      <c r="AH1170" t="s">
        <v>1129</v>
      </c>
      <c r="AI1170" t="s">
        <v>1130</v>
      </c>
      <c r="AJ1170">
        <v>0.59524549999999998</v>
      </c>
      <c r="AK1170">
        <v>35.714729999999996</v>
      </c>
      <c r="AL1170">
        <v>24.285270000000004</v>
      </c>
      <c r="AM1170">
        <v>1398.8141408109555</v>
      </c>
      <c r="AN1170">
        <v>951.16438201862616</v>
      </c>
      <c r="AO1170">
        <v>0.90404050899763599</v>
      </c>
      <c r="AP1170">
        <v>0.61472865263002219</v>
      </c>
      <c r="AQ1170">
        <v>0.13335176553963896</v>
      </c>
    </row>
    <row r="1171" spans="1:43" x14ac:dyDescent="0.35">
      <c r="A1171">
        <v>1170</v>
      </c>
      <c r="B1171">
        <v>81</v>
      </c>
      <c r="C1171" t="s">
        <v>9</v>
      </c>
      <c r="D1171" s="13">
        <v>21.05</v>
      </c>
      <c r="E1171" s="6">
        <v>109.12</v>
      </c>
      <c r="F1171">
        <v>23.72</v>
      </c>
      <c r="G1171" t="s">
        <v>54</v>
      </c>
      <c r="H1171">
        <v>0.5</v>
      </c>
      <c r="I1171">
        <v>404.11519863960899</v>
      </c>
      <c r="J1171" s="80">
        <v>2016</v>
      </c>
      <c r="K1171" t="s">
        <v>11</v>
      </c>
      <c r="L1171">
        <v>300</v>
      </c>
      <c r="M1171">
        <v>36.542166029999997</v>
      </c>
      <c r="N1171">
        <v>5</v>
      </c>
      <c r="O1171" t="s">
        <v>56</v>
      </c>
      <c r="P1171">
        <v>93.3</v>
      </c>
      <c r="Q1171" t="s">
        <v>13</v>
      </c>
      <c r="R1171" t="s">
        <v>14</v>
      </c>
      <c r="S1171" t="s">
        <v>14</v>
      </c>
      <c r="T1171" s="79">
        <v>0</v>
      </c>
      <c r="X1171">
        <v>0.64629065622222204</v>
      </c>
      <c r="Y1171" t="s">
        <v>735</v>
      </c>
      <c r="Z1171" t="s">
        <v>620</v>
      </c>
      <c r="AA1171">
        <v>3</v>
      </c>
      <c r="AB1171" t="s">
        <v>538</v>
      </c>
      <c r="AC1171">
        <v>4</v>
      </c>
      <c r="AD1171" t="s">
        <v>519</v>
      </c>
      <c r="AE1171" t="s">
        <v>532</v>
      </c>
      <c r="AF1171">
        <v>70</v>
      </c>
      <c r="AG1171" t="s">
        <v>671</v>
      </c>
      <c r="AH1171" t="s">
        <v>1129</v>
      </c>
      <c r="AI1171" t="s">
        <v>1130</v>
      </c>
      <c r="AJ1171">
        <v>0.59524549999999998</v>
      </c>
      <c r="AK1171">
        <v>41.667184999999996</v>
      </c>
      <c r="AL1171">
        <v>28.332815000000004</v>
      </c>
      <c r="AM1171">
        <v>1631.9498309461148</v>
      </c>
      <c r="AN1171">
        <v>1109.6917790217306</v>
      </c>
      <c r="AO1171">
        <v>1.054713927163909</v>
      </c>
      <c r="AP1171">
        <v>0.71718342806835933</v>
      </c>
      <c r="AQ1171">
        <v>0.13335176553963896</v>
      </c>
    </row>
    <row r="1172" spans="1:43" x14ac:dyDescent="0.35">
      <c r="A1172">
        <v>1171</v>
      </c>
      <c r="B1172">
        <v>81</v>
      </c>
      <c r="C1172" t="s">
        <v>9</v>
      </c>
      <c r="D1172" s="13">
        <v>21.05</v>
      </c>
      <c r="E1172" s="6">
        <v>109.12</v>
      </c>
      <c r="F1172">
        <v>23.72</v>
      </c>
      <c r="G1172" t="s">
        <v>54</v>
      </c>
      <c r="H1172">
        <v>0.5</v>
      </c>
      <c r="I1172">
        <v>404.11519863960899</v>
      </c>
      <c r="J1172" s="80">
        <v>2016</v>
      </c>
      <c r="K1172" t="s">
        <v>11</v>
      </c>
      <c r="L1172">
        <v>300</v>
      </c>
      <c r="M1172">
        <v>36.542166029999997</v>
      </c>
      <c r="N1172">
        <v>5</v>
      </c>
      <c r="O1172" t="s">
        <v>56</v>
      </c>
      <c r="P1172">
        <v>93.3</v>
      </c>
      <c r="Q1172" t="s">
        <v>13</v>
      </c>
      <c r="R1172" t="s">
        <v>14</v>
      </c>
      <c r="S1172" t="s">
        <v>14</v>
      </c>
      <c r="T1172" s="79">
        <v>0</v>
      </c>
      <c r="X1172">
        <v>0.64629065622222204</v>
      </c>
      <c r="Y1172" t="s">
        <v>735</v>
      </c>
      <c r="Z1172" t="s">
        <v>620</v>
      </c>
      <c r="AA1172">
        <v>3</v>
      </c>
      <c r="AB1172" t="s">
        <v>540</v>
      </c>
      <c r="AC1172">
        <v>11</v>
      </c>
      <c r="AD1172" t="s">
        <v>519</v>
      </c>
      <c r="AE1172" t="s">
        <v>532</v>
      </c>
      <c r="AF1172">
        <v>80</v>
      </c>
      <c r="AG1172" t="s">
        <v>671</v>
      </c>
      <c r="AH1172" t="s">
        <v>1129</v>
      </c>
      <c r="AI1172" t="s">
        <v>1130</v>
      </c>
      <c r="AJ1172">
        <v>0.59524549999999998</v>
      </c>
      <c r="AK1172">
        <v>47.619639999999997</v>
      </c>
      <c r="AL1172">
        <v>32.380360000000003</v>
      </c>
      <c r="AM1172">
        <v>1865.0855210812742</v>
      </c>
      <c r="AN1172">
        <v>1268.219176024835</v>
      </c>
      <c r="AO1172">
        <v>1.2053873453301815</v>
      </c>
      <c r="AP1172">
        <v>0.81963820350669625</v>
      </c>
      <c r="AQ1172">
        <v>0.13335176553963896</v>
      </c>
    </row>
    <row r="1173" spans="1:43" x14ac:dyDescent="0.35">
      <c r="A1173">
        <v>1172</v>
      </c>
      <c r="B1173">
        <v>81</v>
      </c>
      <c r="C1173" t="s">
        <v>9</v>
      </c>
      <c r="D1173" s="13">
        <v>21.05</v>
      </c>
      <c r="E1173" s="6">
        <v>109.12</v>
      </c>
      <c r="F1173">
        <v>23.72</v>
      </c>
      <c r="G1173" t="s">
        <v>54</v>
      </c>
      <c r="H1173">
        <v>0.5</v>
      </c>
      <c r="I1173">
        <v>404.11519863960899</v>
      </c>
      <c r="J1173" s="80">
        <v>2016</v>
      </c>
      <c r="K1173" t="s">
        <v>11</v>
      </c>
      <c r="L1173">
        <v>300</v>
      </c>
      <c r="M1173">
        <v>36.542166029999997</v>
      </c>
      <c r="N1173">
        <v>5</v>
      </c>
      <c r="O1173" t="s">
        <v>56</v>
      </c>
      <c r="P1173">
        <v>93.3</v>
      </c>
      <c r="Q1173" t="s">
        <v>13</v>
      </c>
      <c r="R1173" t="s">
        <v>14</v>
      </c>
      <c r="S1173" t="s">
        <v>14</v>
      </c>
      <c r="T1173" s="79">
        <v>0</v>
      </c>
      <c r="X1173">
        <v>0.64629065622222204</v>
      </c>
      <c r="Y1173" t="s">
        <v>735</v>
      </c>
      <c r="Z1173" t="s">
        <v>620</v>
      </c>
      <c r="AA1173">
        <v>3</v>
      </c>
      <c r="AB1173" t="s">
        <v>541</v>
      </c>
      <c r="AC1173">
        <v>5</v>
      </c>
      <c r="AD1173" t="s">
        <v>519</v>
      </c>
      <c r="AE1173" t="s">
        <v>532</v>
      </c>
      <c r="AF1173">
        <v>90</v>
      </c>
      <c r="AG1173" t="s">
        <v>671</v>
      </c>
      <c r="AH1173" t="s">
        <v>1129</v>
      </c>
      <c r="AI1173" t="s">
        <v>1130</v>
      </c>
      <c r="AJ1173">
        <v>0.59524549999999998</v>
      </c>
      <c r="AK1173">
        <v>53.572094999999997</v>
      </c>
      <c r="AL1173">
        <v>36.427905000000003</v>
      </c>
      <c r="AM1173">
        <v>2098.2212112164339</v>
      </c>
      <c r="AN1173">
        <v>1426.7465730279391</v>
      </c>
      <c r="AO1173">
        <v>1.3560607634964545</v>
      </c>
      <c r="AP1173">
        <v>0.92209297894503328</v>
      </c>
      <c r="AQ1173">
        <v>0.13335176553963896</v>
      </c>
    </row>
    <row r="1174" spans="1:43" x14ac:dyDescent="0.35">
      <c r="A1174">
        <v>1173</v>
      </c>
      <c r="B1174">
        <v>82</v>
      </c>
      <c r="C1174" t="s">
        <v>9</v>
      </c>
      <c r="D1174">
        <v>27.159140000000001</v>
      </c>
      <c r="E1174" s="2">
        <v>56.237245999999999</v>
      </c>
      <c r="F1174">
        <v>0</v>
      </c>
      <c r="G1174" t="s">
        <v>10</v>
      </c>
      <c r="H1174">
        <v>0</v>
      </c>
      <c r="I1174">
        <v>44.654023561806198</v>
      </c>
      <c r="J1174" s="80">
        <v>2018</v>
      </c>
      <c r="K1174" t="s">
        <v>30</v>
      </c>
      <c r="L1174">
        <v>38</v>
      </c>
      <c r="M1174">
        <v>4.1059253030000002</v>
      </c>
      <c r="O1174" t="s">
        <v>23</v>
      </c>
      <c r="P1174">
        <v>95.5</v>
      </c>
      <c r="Q1174" t="s">
        <v>13</v>
      </c>
      <c r="R1174" t="s">
        <v>14</v>
      </c>
      <c r="S1174" t="s">
        <v>16</v>
      </c>
      <c r="T1174" s="79">
        <v>0</v>
      </c>
      <c r="U1174" s="79">
        <v>5</v>
      </c>
      <c r="V1174" s="79">
        <v>2.5</v>
      </c>
      <c r="W1174" s="79">
        <v>5</v>
      </c>
      <c r="X1174">
        <v>1.0985454240000001</v>
      </c>
      <c r="Y1174" t="s">
        <v>784</v>
      </c>
      <c r="Z1174" t="s">
        <v>631</v>
      </c>
      <c r="AA1174">
        <v>3</v>
      </c>
      <c r="AB1174">
        <v>174.5</v>
      </c>
      <c r="AC1174">
        <v>12.099999999999994</v>
      </c>
      <c r="AD1174" t="s">
        <v>519</v>
      </c>
      <c r="AE1174" t="s">
        <v>532</v>
      </c>
      <c r="AF1174">
        <v>174.5</v>
      </c>
      <c r="AG1174">
        <v>0.93569999999999998</v>
      </c>
      <c r="AH1174">
        <v>163.27965</v>
      </c>
      <c r="AI1174">
        <v>11.220349999999996</v>
      </c>
      <c r="AJ1174">
        <v>0.93569999999999998</v>
      </c>
      <c r="AK1174">
        <v>163.27965</v>
      </c>
      <c r="AL1174">
        <v>11.220349999999996</v>
      </c>
      <c r="AM1174">
        <v>702.00423706804611</v>
      </c>
      <c r="AN1174">
        <v>48.240752851849258</v>
      </c>
      <c r="AO1174">
        <v>0.77118354225971331</v>
      </c>
      <c r="AP1174">
        <v>5.2994658295713953E-2</v>
      </c>
      <c r="AQ1174">
        <v>0.13341858489683281</v>
      </c>
    </row>
    <row r="1175" spans="1:43" x14ac:dyDescent="0.35">
      <c r="A1175">
        <v>1174</v>
      </c>
      <c r="B1175">
        <v>82</v>
      </c>
      <c r="C1175" t="s">
        <v>9</v>
      </c>
      <c r="D1175">
        <v>27.190930999999999</v>
      </c>
      <c r="E1175" s="2">
        <v>56.365067000000003</v>
      </c>
      <c r="F1175">
        <v>0</v>
      </c>
      <c r="G1175" t="s">
        <v>51</v>
      </c>
      <c r="H1175">
        <v>0</v>
      </c>
      <c r="I1175">
        <v>44.850588108837201</v>
      </c>
      <c r="J1175" s="80">
        <v>2018</v>
      </c>
      <c r="K1175" t="s">
        <v>30</v>
      </c>
      <c r="L1175">
        <v>38</v>
      </c>
      <c r="M1175">
        <v>4.1059253030000002</v>
      </c>
      <c r="O1175" t="s">
        <v>23</v>
      </c>
      <c r="P1175">
        <v>95.5</v>
      </c>
      <c r="Q1175" t="s">
        <v>13</v>
      </c>
      <c r="R1175" t="s">
        <v>14</v>
      </c>
      <c r="S1175" t="s">
        <v>16</v>
      </c>
      <c r="T1175" s="79">
        <v>0</v>
      </c>
      <c r="U1175" s="79">
        <v>5</v>
      </c>
      <c r="V1175" s="79">
        <v>2.5</v>
      </c>
      <c r="W1175" s="79">
        <v>5</v>
      </c>
      <c r="X1175">
        <v>1.0985454240000001</v>
      </c>
      <c r="Y1175" t="s">
        <v>784</v>
      </c>
      <c r="Z1175" t="s">
        <v>631</v>
      </c>
      <c r="AA1175">
        <v>3</v>
      </c>
      <c r="AB1175">
        <v>365.6</v>
      </c>
      <c r="AC1175">
        <v>85.399999999999977</v>
      </c>
      <c r="AD1175" t="s">
        <v>519</v>
      </c>
      <c r="AE1175" t="s">
        <v>532</v>
      </c>
      <c r="AF1175">
        <v>365.6</v>
      </c>
      <c r="AG1175">
        <v>0.91830000000000001</v>
      </c>
      <c r="AH1175">
        <v>335.73048</v>
      </c>
      <c r="AI1175">
        <v>29.869520000000023</v>
      </c>
      <c r="AJ1175">
        <v>0.91830000000000001</v>
      </c>
      <c r="AK1175">
        <v>335.73048</v>
      </c>
      <c r="AL1175">
        <v>29.869520000000023</v>
      </c>
      <c r="AM1175">
        <v>1443.4390291312413</v>
      </c>
      <c r="AN1175">
        <v>128.42096121095776</v>
      </c>
      <c r="AO1175">
        <v>1.585683340275128</v>
      </c>
      <c r="AP1175">
        <v>0.14107625928397916</v>
      </c>
      <c r="AQ1175">
        <v>0.13341858489683281</v>
      </c>
    </row>
    <row r="1176" spans="1:43" x14ac:dyDescent="0.35">
      <c r="A1176">
        <v>1175</v>
      </c>
      <c r="B1176">
        <v>82</v>
      </c>
      <c r="C1176" t="s">
        <v>9</v>
      </c>
      <c r="D1176">
        <v>27.179327000000001</v>
      </c>
      <c r="E1176" s="2">
        <v>56.292403</v>
      </c>
      <c r="F1176">
        <v>0</v>
      </c>
      <c r="G1176" t="s">
        <v>51</v>
      </c>
      <c r="H1176">
        <v>0</v>
      </c>
      <c r="I1176">
        <v>44.688738277114801</v>
      </c>
      <c r="J1176" s="80">
        <v>2018</v>
      </c>
      <c r="K1176" t="s">
        <v>30</v>
      </c>
      <c r="L1176">
        <v>38</v>
      </c>
      <c r="M1176">
        <v>4.1059253030000002</v>
      </c>
      <c r="O1176" t="s">
        <v>23</v>
      </c>
      <c r="P1176">
        <v>95.5</v>
      </c>
      <c r="Q1176" t="s">
        <v>13</v>
      </c>
      <c r="R1176" t="s">
        <v>14</v>
      </c>
      <c r="S1176" t="s">
        <v>16</v>
      </c>
      <c r="T1176" s="79">
        <v>0</v>
      </c>
      <c r="U1176" s="79">
        <v>5</v>
      </c>
      <c r="V1176" s="79">
        <v>2.5</v>
      </c>
      <c r="W1176" s="79">
        <v>5</v>
      </c>
      <c r="X1176">
        <v>1.0985454240000001</v>
      </c>
      <c r="Y1176" t="s">
        <v>784</v>
      </c>
      <c r="Z1176" t="s">
        <v>631</v>
      </c>
      <c r="AA1176">
        <v>3</v>
      </c>
      <c r="AB1176">
        <v>36.1</v>
      </c>
      <c r="AC1176">
        <v>8.6000000000000014</v>
      </c>
      <c r="AD1176" t="s">
        <v>519</v>
      </c>
      <c r="AE1176" t="s">
        <v>532</v>
      </c>
      <c r="AF1176">
        <v>36.1</v>
      </c>
      <c r="AG1176">
        <v>0.1074</v>
      </c>
      <c r="AH1176">
        <v>3.8771399999999998</v>
      </c>
      <c r="AI1176">
        <v>32.222860000000004</v>
      </c>
      <c r="AJ1176">
        <v>0.1074</v>
      </c>
      <c r="AK1176">
        <v>3.8771399999999998</v>
      </c>
      <c r="AL1176">
        <v>32.222860000000004</v>
      </c>
      <c r="AM1176">
        <v>16.669368826464314</v>
      </c>
      <c r="AN1176">
        <v>138.53890702515875</v>
      </c>
      <c r="AO1176">
        <v>1.8312058845280622E-2</v>
      </c>
      <c r="AP1176">
        <v>0.15219128235844961</v>
      </c>
      <c r="AQ1176">
        <v>0.13341858489683281</v>
      </c>
    </row>
    <row r="1177" spans="1:43" x14ac:dyDescent="0.35">
      <c r="A1177">
        <v>1176</v>
      </c>
      <c r="B1177">
        <v>83</v>
      </c>
      <c r="C1177" t="s">
        <v>32</v>
      </c>
      <c r="D1177" s="13">
        <v>34.287132999999997</v>
      </c>
      <c r="E1177" s="6">
        <v>-120.035583</v>
      </c>
      <c r="F1177">
        <v>11.5</v>
      </c>
      <c r="G1177" t="s">
        <v>611</v>
      </c>
      <c r="H1177">
        <v>580</v>
      </c>
      <c r="I1177">
        <v>74.068332303951195</v>
      </c>
      <c r="J1177" s="80">
        <v>2010</v>
      </c>
      <c r="K1177" t="s">
        <v>30</v>
      </c>
      <c r="L1177">
        <v>104</v>
      </c>
      <c r="M1177">
        <v>11.913003570000001</v>
      </c>
      <c r="O1177" t="s">
        <v>17</v>
      </c>
      <c r="P1177">
        <v>100</v>
      </c>
      <c r="Q1177" t="s">
        <v>13</v>
      </c>
      <c r="R1177" t="s">
        <v>14</v>
      </c>
      <c r="S1177" t="s">
        <v>14</v>
      </c>
      <c r="T1177" s="79">
        <v>15.5</v>
      </c>
      <c r="U1177" s="79">
        <v>16</v>
      </c>
      <c r="V1177" s="79">
        <v>15.75</v>
      </c>
      <c r="W1177" s="79">
        <v>0.5</v>
      </c>
      <c r="X1177">
        <v>0.58806967600000004</v>
      </c>
      <c r="Y1177" t="s">
        <v>1125</v>
      </c>
      <c r="Z1177" t="s">
        <v>622</v>
      </c>
      <c r="AA1177">
        <v>1</v>
      </c>
      <c r="AB1177">
        <v>236.00899999999999</v>
      </c>
      <c r="AE1177" t="s">
        <v>521</v>
      </c>
      <c r="AF1177">
        <v>80.265658860464683</v>
      </c>
      <c r="AG1177">
        <v>0.51785313300000002</v>
      </c>
      <c r="AH1177">
        <v>41.565822913200847</v>
      </c>
      <c r="AI1177">
        <v>38.699835947263836</v>
      </c>
      <c r="AJ1177">
        <v>0.51785313300000002</v>
      </c>
      <c r="AK1177">
        <v>41.565822913200847</v>
      </c>
      <c r="AL1177">
        <v>38.699835947263836</v>
      </c>
      <c r="AM1177">
        <v>495.17379675494954</v>
      </c>
      <c r="AN1177">
        <v>461.03128379816843</v>
      </c>
      <c r="AO1177">
        <v>0.29119669422137306</v>
      </c>
      <c r="AP1177">
        <v>0.27111851768905298</v>
      </c>
      <c r="AQ1177">
        <v>7.4618537027130172E-2</v>
      </c>
    </row>
    <row r="1178" spans="1:43" x14ac:dyDescent="0.35">
      <c r="A1178">
        <v>1177</v>
      </c>
      <c r="B1178">
        <v>83</v>
      </c>
      <c r="C1178" t="s">
        <v>32</v>
      </c>
      <c r="D1178" s="13">
        <v>34.287132999999997</v>
      </c>
      <c r="E1178" s="6">
        <v>-120.035583</v>
      </c>
      <c r="F1178">
        <v>11.5</v>
      </c>
      <c r="G1178" t="s">
        <v>611</v>
      </c>
      <c r="H1178">
        <v>580</v>
      </c>
      <c r="I1178">
        <v>74.068332303951195</v>
      </c>
      <c r="J1178" s="80">
        <v>2010</v>
      </c>
      <c r="K1178" t="s">
        <v>30</v>
      </c>
      <c r="L1178">
        <v>104</v>
      </c>
      <c r="M1178">
        <v>11.913003570000001</v>
      </c>
      <c r="O1178" t="s">
        <v>17</v>
      </c>
      <c r="P1178">
        <v>100</v>
      </c>
      <c r="Q1178" t="s">
        <v>13</v>
      </c>
      <c r="R1178" t="s">
        <v>14</v>
      </c>
      <c r="S1178" t="s">
        <v>14</v>
      </c>
      <c r="T1178" s="79">
        <v>12.5</v>
      </c>
      <c r="U1178" s="79">
        <v>13</v>
      </c>
      <c r="V1178" s="79">
        <v>12.75</v>
      </c>
      <c r="W1178" s="79">
        <v>0.5</v>
      </c>
      <c r="X1178">
        <v>0.58806967600000004</v>
      </c>
      <c r="Y1178" t="s">
        <v>1125</v>
      </c>
      <c r="Z1178" t="s">
        <v>622</v>
      </c>
      <c r="AA1178">
        <v>1</v>
      </c>
      <c r="AB1178">
        <v>591.55600000000004</v>
      </c>
      <c r="AE1178" t="s">
        <v>521</v>
      </c>
      <c r="AF1178">
        <v>201.18568399027603</v>
      </c>
      <c r="AG1178">
        <v>0.88966725000000002</v>
      </c>
      <c r="AH1178">
        <v>178.9883142149979</v>
      </c>
      <c r="AI1178">
        <v>22.197369775278133</v>
      </c>
      <c r="AJ1178">
        <v>0.88966725000000002</v>
      </c>
      <c r="AK1178">
        <v>178.9883142149979</v>
      </c>
      <c r="AL1178">
        <v>22.197369775278133</v>
      </c>
      <c r="AM1178">
        <v>2132.288426231552</v>
      </c>
      <c r="AN1178">
        <v>264.4373453774985</v>
      </c>
      <c r="AO1178">
        <v>1.2539341639525388</v>
      </c>
      <c r="AP1178">
        <v>0.15550758401844567</v>
      </c>
      <c r="AQ1178">
        <v>7.4618537027130172E-2</v>
      </c>
    </row>
    <row r="1179" spans="1:43" x14ac:dyDescent="0.35">
      <c r="A1179">
        <v>1178</v>
      </c>
      <c r="B1179">
        <v>83</v>
      </c>
      <c r="C1179" t="s">
        <v>32</v>
      </c>
      <c r="D1179" s="13">
        <v>34.287132999999997</v>
      </c>
      <c r="E1179" s="6">
        <v>-120.035583</v>
      </c>
      <c r="F1179">
        <v>11.5</v>
      </c>
      <c r="G1179" t="s">
        <v>611</v>
      </c>
      <c r="H1179">
        <v>580</v>
      </c>
      <c r="I1179">
        <v>74.068332303951195</v>
      </c>
      <c r="J1179" s="80">
        <v>2010</v>
      </c>
      <c r="K1179" t="s">
        <v>30</v>
      </c>
      <c r="L1179">
        <v>104</v>
      </c>
      <c r="M1179">
        <v>11.913003570000001</v>
      </c>
      <c r="O1179" t="s">
        <v>17</v>
      </c>
      <c r="P1179">
        <v>100</v>
      </c>
      <c r="Q1179" t="s">
        <v>13</v>
      </c>
      <c r="R1179" t="s">
        <v>14</v>
      </c>
      <c r="S1179" t="s">
        <v>14</v>
      </c>
      <c r="T1179" s="79">
        <v>13.5</v>
      </c>
      <c r="U1179" s="79">
        <v>14</v>
      </c>
      <c r="V1179" s="79">
        <v>13.75</v>
      </c>
      <c r="W1179" s="79">
        <v>0.5</v>
      </c>
      <c r="X1179">
        <v>0.58806967600000004</v>
      </c>
      <c r="Y1179" t="s">
        <v>1125</v>
      </c>
      <c r="Z1179" t="s">
        <v>622</v>
      </c>
      <c r="AA1179">
        <v>1</v>
      </c>
      <c r="AB1179">
        <v>760.73879999999997</v>
      </c>
      <c r="AE1179" t="s">
        <v>521</v>
      </c>
      <c r="AF1179">
        <v>258.72403595930354</v>
      </c>
      <c r="AG1179">
        <v>0.89248399099999998</v>
      </c>
      <c r="AH1179">
        <v>230.90706018058674</v>
      </c>
      <c r="AI1179">
        <v>27.816975778716795</v>
      </c>
      <c r="AJ1179">
        <v>0.89248399099999998</v>
      </c>
      <c r="AK1179">
        <v>230.90706018058674</v>
      </c>
      <c r="AL1179">
        <v>27.816975778716795</v>
      </c>
      <c r="AM1179">
        <v>2750.7966322695347</v>
      </c>
      <c r="AN1179">
        <v>331.38373175845675</v>
      </c>
      <c r="AO1179">
        <v>1.6176600842806366</v>
      </c>
      <c r="AP1179">
        <v>0.1948767237668666</v>
      </c>
      <c r="AQ1179">
        <v>7.4618537027130172E-2</v>
      </c>
    </row>
    <row r="1180" spans="1:43" x14ac:dyDescent="0.35">
      <c r="A1180">
        <v>1179</v>
      </c>
      <c r="B1180">
        <v>83</v>
      </c>
      <c r="C1180" t="s">
        <v>32</v>
      </c>
      <c r="D1180" s="13">
        <v>34.287132999999997</v>
      </c>
      <c r="E1180" s="6">
        <v>-120.035583</v>
      </c>
      <c r="F1180">
        <v>11.5</v>
      </c>
      <c r="G1180" t="s">
        <v>611</v>
      </c>
      <c r="H1180">
        <v>580</v>
      </c>
      <c r="I1180">
        <v>74.068332303951195</v>
      </c>
      <c r="J1180" s="80">
        <v>2010</v>
      </c>
      <c r="K1180" t="s">
        <v>30</v>
      </c>
      <c r="L1180">
        <v>104</v>
      </c>
      <c r="M1180">
        <v>11.913003570000001</v>
      </c>
      <c r="O1180" t="s">
        <v>17</v>
      </c>
      <c r="P1180">
        <v>100</v>
      </c>
      <c r="Q1180" t="s">
        <v>13</v>
      </c>
      <c r="R1180" t="s">
        <v>14</v>
      </c>
      <c r="S1180" t="s">
        <v>14</v>
      </c>
      <c r="T1180" s="79">
        <v>14.5</v>
      </c>
      <c r="U1180" s="79">
        <v>15</v>
      </c>
      <c r="V1180" s="79">
        <v>14.75</v>
      </c>
      <c r="W1180" s="79">
        <v>0.5</v>
      </c>
      <c r="X1180">
        <v>0.58806967600000004</v>
      </c>
      <c r="Y1180" t="s">
        <v>1125</v>
      </c>
      <c r="Z1180" t="s">
        <v>622</v>
      </c>
      <c r="AA1180">
        <v>1</v>
      </c>
      <c r="AB1180">
        <v>869.29920000000004</v>
      </c>
      <c r="AE1180" t="s">
        <v>521</v>
      </c>
      <c r="AF1180">
        <v>295.64496707699652</v>
      </c>
      <c r="AG1180">
        <v>0.900948258</v>
      </c>
      <c r="AH1180">
        <v>266.36081807448738</v>
      </c>
      <c r="AI1180">
        <v>29.284149002509139</v>
      </c>
      <c r="AJ1180">
        <v>0.900948258</v>
      </c>
      <c r="AK1180">
        <v>266.36081807448738</v>
      </c>
      <c r="AL1180">
        <v>29.284149002509139</v>
      </c>
      <c r="AM1180">
        <v>3173.1573766294891</v>
      </c>
      <c r="AN1180">
        <v>348.86217161130332</v>
      </c>
      <c r="AO1180">
        <v>1.8660376303715138</v>
      </c>
      <c r="AP1180">
        <v>0.20515526422811556</v>
      </c>
      <c r="AQ1180">
        <v>7.4618537027130172E-2</v>
      </c>
    </row>
    <row r="1181" spans="1:43" x14ac:dyDescent="0.35">
      <c r="A1181">
        <v>1180</v>
      </c>
      <c r="B1181">
        <v>83</v>
      </c>
      <c r="C1181" t="s">
        <v>32</v>
      </c>
      <c r="D1181" s="13">
        <v>34.287132999999997</v>
      </c>
      <c r="E1181" s="6">
        <v>-120.035583</v>
      </c>
      <c r="F1181">
        <v>11.5</v>
      </c>
      <c r="G1181" t="s">
        <v>611</v>
      </c>
      <c r="H1181">
        <v>580</v>
      </c>
      <c r="I1181">
        <v>74.068332303951195</v>
      </c>
      <c r="J1181" s="80">
        <v>2010</v>
      </c>
      <c r="K1181" t="s">
        <v>30</v>
      </c>
      <c r="L1181">
        <v>104</v>
      </c>
      <c r="M1181">
        <v>11.913003570000001</v>
      </c>
      <c r="O1181" t="s">
        <v>17</v>
      </c>
      <c r="P1181">
        <v>100</v>
      </c>
      <c r="Q1181" t="s">
        <v>13</v>
      </c>
      <c r="R1181" t="s">
        <v>14</v>
      </c>
      <c r="S1181" t="s">
        <v>14</v>
      </c>
      <c r="T1181" s="79">
        <v>9.5</v>
      </c>
      <c r="U1181" s="79">
        <v>10</v>
      </c>
      <c r="V1181" s="79">
        <v>9.75</v>
      </c>
      <c r="W1181" s="79">
        <v>0.5</v>
      </c>
      <c r="X1181">
        <v>0.58806967600000004</v>
      </c>
      <c r="Y1181" t="s">
        <v>1125</v>
      </c>
      <c r="Z1181" t="s">
        <v>622</v>
      </c>
      <c r="AA1181">
        <v>1</v>
      </c>
      <c r="AB1181">
        <v>990.55799999999999</v>
      </c>
      <c r="AE1181" t="s">
        <v>521</v>
      </c>
      <c r="AF1181">
        <v>336.88457012022502</v>
      </c>
      <c r="AG1181">
        <v>0.37816564000000003</v>
      </c>
      <c r="AH1181">
        <v>127.39816906563978</v>
      </c>
      <c r="AI1181">
        <v>209.48640105458526</v>
      </c>
      <c r="AJ1181">
        <v>0.37816564000000003</v>
      </c>
      <c r="AK1181">
        <v>127.39816906563978</v>
      </c>
      <c r="AL1181">
        <v>209.48640105458526</v>
      </c>
      <c r="AM1181">
        <v>1517.6948428904304</v>
      </c>
      <c r="AN1181">
        <v>2495.612243629726</v>
      </c>
      <c r="AO1181">
        <v>0.89251031452544638</v>
      </c>
      <c r="AP1181">
        <v>1.4675938835329663</v>
      </c>
      <c r="AQ1181">
        <v>7.4618537027130172E-2</v>
      </c>
    </row>
    <row r="1182" spans="1:43" x14ac:dyDescent="0.35">
      <c r="A1182">
        <v>1181</v>
      </c>
      <c r="B1182">
        <v>83</v>
      </c>
      <c r="C1182" t="s">
        <v>32</v>
      </c>
      <c r="D1182" s="13">
        <v>34.287132999999997</v>
      </c>
      <c r="E1182" s="6">
        <v>-120.035583</v>
      </c>
      <c r="F1182">
        <v>11.5</v>
      </c>
      <c r="G1182" t="s">
        <v>611</v>
      </c>
      <c r="H1182">
        <v>580</v>
      </c>
      <c r="I1182">
        <v>74.068332303951195</v>
      </c>
      <c r="J1182" s="80">
        <v>2010</v>
      </c>
      <c r="K1182" t="s">
        <v>30</v>
      </c>
      <c r="L1182">
        <v>104</v>
      </c>
      <c r="M1182">
        <v>11.913003570000001</v>
      </c>
      <c r="O1182" t="s">
        <v>17</v>
      </c>
      <c r="P1182">
        <v>100</v>
      </c>
      <c r="Q1182" t="s">
        <v>13</v>
      </c>
      <c r="R1182" t="s">
        <v>14</v>
      </c>
      <c r="S1182" t="s">
        <v>14</v>
      </c>
      <c r="T1182" s="79">
        <v>9</v>
      </c>
      <c r="U1182" s="79">
        <v>9.5</v>
      </c>
      <c r="V1182" s="79">
        <v>9.25</v>
      </c>
      <c r="W1182" s="79">
        <v>0.5</v>
      </c>
      <c r="X1182">
        <v>0.58806967600000004</v>
      </c>
      <c r="Y1182" t="s">
        <v>1125</v>
      </c>
      <c r="Z1182" t="s">
        <v>622</v>
      </c>
      <c r="AA1182">
        <v>1</v>
      </c>
      <c r="AB1182">
        <v>1263.0591999999999</v>
      </c>
      <c r="AE1182" t="s">
        <v>521</v>
      </c>
      <c r="AF1182">
        <v>429.56107126326293</v>
      </c>
      <c r="AG1182">
        <v>0.48785425100000002</v>
      </c>
      <c r="AH1182">
        <v>209.56319467989678</v>
      </c>
      <c r="AI1182">
        <v>219.99787658336615</v>
      </c>
      <c r="AJ1182">
        <v>0.48785425100000002</v>
      </c>
      <c r="AK1182">
        <v>209.56319467989678</v>
      </c>
      <c r="AL1182">
        <v>219.99787658336615</v>
      </c>
      <c r="AM1182">
        <v>2496.5270863622154</v>
      </c>
      <c r="AN1182">
        <v>2620.8354891300605</v>
      </c>
      <c r="AO1182">
        <v>1.4681318748022523</v>
      </c>
      <c r="AP1182">
        <v>1.5412338769420162</v>
      </c>
      <c r="AQ1182">
        <v>7.4618537027130172E-2</v>
      </c>
    </row>
    <row r="1183" spans="1:43" x14ac:dyDescent="0.35">
      <c r="A1183">
        <v>1182</v>
      </c>
      <c r="B1183">
        <v>83</v>
      </c>
      <c r="C1183" t="s">
        <v>32</v>
      </c>
      <c r="D1183" s="13">
        <v>34.287132999999997</v>
      </c>
      <c r="E1183" s="6">
        <v>-120.035583</v>
      </c>
      <c r="F1183">
        <v>11.5</v>
      </c>
      <c r="G1183" t="s">
        <v>611</v>
      </c>
      <c r="H1183">
        <v>580</v>
      </c>
      <c r="I1183">
        <v>74.068332303951195</v>
      </c>
      <c r="J1183" s="80">
        <v>2010</v>
      </c>
      <c r="K1183" t="s">
        <v>30</v>
      </c>
      <c r="L1183">
        <v>104</v>
      </c>
      <c r="M1183">
        <v>11.913003570000001</v>
      </c>
      <c r="O1183" t="s">
        <v>17</v>
      </c>
      <c r="P1183">
        <v>100</v>
      </c>
      <c r="Q1183" t="s">
        <v>13</v>
      </c>
      <c r="R1183" t="s">
        <v>14</v>
      </c>
      <c r="S1183" t="s">
        <v>14</v>
      </c>
      <c r="T1183" s="79">
        <v>7</v>
      </c>
      <c r="U1183" s="79">
        <v>7.5</v>
      </c>
      <c r="V1183" s="79">
        <v>7.25</v>
      </c>
      <c r="W1183" s="79">
        <v>0.5</v>
      </c>
      <c r="X1183">
        <v>0.58806967600000004</v>
      </c>
      <c r="Y1183" t="s">
        <v>1125</v>
      </c>
      <c r="Z1183" t="s">
        <v>622</v>
      </c>
      <c r="AA1183">
        <v>1</v>
      </c>
      <c r="AB1183">
        <v>1299.135</v>
      </c>
      <c r="AE1183" t="s">
        <v>521</v>
      </c>
      <c r="AF1183">
        <v>441.83029767377428</v>
      </c>
      <c r="AG1183">
        <v>0.22888229500000001</v>
      </c>
      <c r="AH1183">
        <v>101.12713253210663</v>
      </c>
      <c r="AI1183">
        <v>340.70316514166768</v>
      </c>
      <c r="AJ1183">
        <v>0.22888229500000001</v>
      </c>
      <c r="AK1183">
        <v>101.12713253210663</v>
      </c>
      <c r="AL1183">
        <v>340.70316514166768</v>
      </c>
      <c r="AM1183">
        <v>1204.7278908788494</v>
      </c>
      <c r="AN1183">
        <v>4058.7980226429872</v>
      </c>
      <c r="AO1183">
        <v>0.70846394045728844</v>
      </c>
      <c r="AP1183">
        <v>2.3868560381251025</v>
      </c>
      <c r="AQ1183">
        <v>7.4618537027130172E-2</v>
      </c>
    </row>
    <row r="1184" spans="1:43" x14ac:dyDescent="0.35">
      <c r="A1184">
        <v>1183</v>
      </c>
      <c r="B1184">
        <v>83</v>
      </c>
      <c r="C1184" t="s">
        <v>32</v>
      </c>
      <c r="D1184" s="13">
        <v>34.287132999999997</v>
      </c>
      <c r="E1184" s="6">
        <v>-120.035583</v>
      </c>
      <c r="F1184">
        <v>11.5</v>
      </c>
      <c r="G1184" t="s">
        <v>611</v>
      </c>
      <c r="H1184">
        <v>580</v>
      </c>
      <c r="I1184">
        <v>74.068332303951195</v>
      </c>
      <c r="J1184" s="80">
        <v>2010</v>
      </c>
      <c r="K1184" t="s">
        <v>30</v>
      </c>
      <c r="L1184">
        <v>104</v>
      </c>
      <c r="M1184">
        <v>11.913003570000001</v>
      </c>
      <c r="O1184" t="s">
        <v>17</v>
      </c>
      <c r="P1184">
        <v>100</v>
      </c>
      <c r="Q1184" t="s">
        <v>13</v>
      </c>
      <c r="R1184" t="s">
        <v>14</v>
      </c>
      <c r="S1184" t="s">
        <v>14</v>
      </c>
      <c r="T1184" s="79">
        <v>8.5</v>
      </c>
      <c r="U1184" s="79">
        <v>9</v>
      </c>
      <c r="V1184" s="79">
        <v>8.75</v>
      </c>
      <c r="W1184" s="79">
        <v>0.5</v>
      </c>
      <c r="X1184">
        <v>0.58806967600000004</v>
      </c>
      <c r="Y1184" t="s">
        <v>1125</v>
      </c>
      <c r="Z1184" t="s">
        <v>622</v>
      </c>
      <c r="AA1184">
        <v>1</v>
      </c>
      <c r="AB1184">
        <v>1325.6856</v>
      </c>
      <c r="AE1184" t="s">
        <v>521</v>
      </c>
      <c r="AF1184">
        <v>450.86004400607789</v>
      </c>
      <c r="AG1184">
        <v>0.76174803400000002</v>
      </c>
      <c r="AH1184">
        <v>343.4417521307833</v>
      </c>
      <c r="AI1184">
        <v>107.41829187529459</v>
      </c>
      <c r="AJ1184">
        <v>0.76174803400000002</v>
      </c>
      <c r="AK1184">
        <v>343.4417521307833</v>
      </c>
      <c r="AL1184">
        <v>107.41829187529459</v>
      </c>
      <c r="AM1184">
        <v>4091.4228192210762</v>
      </c>
      <c r="AN1184">
        <v>1279.6744945936864</v>
      </c>
      <c r="AO1184">
        <v>2.4060416916783454</v>
      </c>
      <c r="AP1184">
        <v>0.75253776542117301</v>
      </c>
      <c r="AQ1184">
        <v>7.4618537027130172E-2</v>
      </c>
    </row>
    <row r="1185" spans="1:43" x14ac:dyDescent="0.35">
      <c r="A1185">
        <v>1184</v>
      </c>
      <c r="B1185">
        <v>83</v>
      </c>
      <c r="C1185" t="s">
        <v>32</v>
      </c>
      <c r="D1185" s="13">
        <v>34.287132999999997</v>
      </c>
      <c r="E1185" s="6">
        <v>-120.035583</v>
      </c>
      <c r="F1185">
        <v>11.5</v>
      </c>
      <c r="G1185" t="s">
        <v>611</v>
      </c>
      <c r="H1185">
        <v>580</v>
      </c>
      <c r="I1185">
        <v>74.068332303951195</v>
      </c>
      <c r="J1185" s="80">
        <v>2010</v>
      </c>
      <c r="K1185" t="s">
        <v>30</v>
      </c>
      <c r="L1185">
        <v>104</v>
      </c>
      <c r="M1185">
        <v>11.913003570000001</v>
      </c>
      <c r="O1185" t="s">
        <v>17</v>
      </c>
      <c r="P1185">
        <v>100</v>
      </c>
      <c r="Q1185" t="s">
        <v>13</v>
      </c>
      <c r="R1185" t="s">
        <v>14</v>
      </c>
      <c r="S1185" t="s">
        <v>14</v>
      </c>
      <c r="T1185" s="79">
        <v>10.5</v>
      </c>
      <c r="U1185" s="79">
        <v>11</v>
      </c>
      <c r="V1185" s="79">
        <v>10.75</v>
      </c>
      <c r="W1185" s="79">
        <v>0.5</v>
      </c>
      <c r="X1185">
        <v>0.58806967600000004</v>
      </c>
      <c r="Y1185" t="s">
        <v>1125</v>
      </c>
      <c r="Z1185" t="s">
        <v>622</v>
      </c>
      <c r="AA1185">
        <v>1</v>
      </c>
      <c r="AB1185">
        <v>1343.529</v>
      </c>
      <c r="AE1185" t="s">
        <v>521</v>
      </c>
      <c r="AF1185">
        <v>456.92850858713552</v>
      </c>
      <c r="AG1185">
        <v>0.52064451199999995</v>
      </c>
      <c r="AH1185">
        <v>237.89732037223695</v>
      </c>
      <c r="AI1185">
        <v>219.03118821489858</v>
      </c>
      <c r="AJ1185">
        <v>0.52064451199999995</v>
      </c>
      <c r="AK1185">
        <v>237.89732037223695</v>
      </c>
      <c r="AL1185">
        <v>219.03118821489858</v>
      </c>
      <c r="AM1185">
        <v>2834.0716268878928</v>
      </c>
      <c r="AN1185">
        <v>2609.3193271454288</v>
      </c>
      <c r="AO1185">
        <v>1.6666315833847563</v>
      </c>
      <c r="AP1185">
        <v>1.5344615712949503</v>
      </c>
      <c r="AQ1185">
        <v>7.4618537027130172E-2</v>
      </c>
    </row>
    <row r="1186" spans="1:43" x14ac:dyDescent="0.35">
      <c r="A1186">
        <v>1185</v>
      </c>
      <c r="B1186">
        <v>83</v>
      </c>
      <c r="C1186" t="s">
        <v>32</v>
      </c>
      <c r="D1186" s="13">
        <v>34.287132999999997</v>
      </c>
      <c r="E1186" s="6">
        <v>-120.035583</v>
      </c>
      <c r="F1186">
        <v>11.5</v>
      </c>
      <c r="G1186" t="s">
        <v>611</v>
      </c>
      <c r="H1186">
        <v>580</v>
      </c>
      <c r="I1186">
        <v>74.068332303951195</v>
      </c>
      <c r="J1186" s="80">
        <v>2010</v>
      </c>
      <c r="K1186" t="s">
        <v>30</v>
      </c>
      <c r="L1186">
        <v>104</v>
      </c>
      <c r="M1186">
        <v>11.913003570000001</v>
      </c>
      <c r="O1186" t="s">
        <v>17</v>
      </c>
      <c r="P1186">
        <v>100</v>
      </c>
      <c r="Q1186" t="s">
        <v>13</v>
      </c>
      <c r="R1186" t="s">
        <v>14</v>
      </c>
      <c r="S1186" t="s">
        <v>14</v>
      </c>
      <c r="T1186" s="79">
        <v>11.5</v>
      </c>
      <c r="U1186" s="79">
        <v>12</v>
      </c>
      <c r="V1186" s="79">
        <v>11.75</v>
      </c>
      <c r="W1186" s="79">
        <v>0.5</v>
      </c>
      <c r="X1186">
        <v>0.58806967600000004</v>
      </c>
      <c r="Y1186" t="s">
        <v>1125</v>
      </c>
      <c r="Z1186" t="s">
        <v>622</v>
      </c>
      <c r="AA1186">
        <v>1</v>
      </c>
      <c r="AB1186">
        <v>1534.7896000000001</v>
      </c>
      <c r="AE1186" t="s">
        <v>521</v>
      </c>
      <c r="AF1186">
        <v>521.97542659893929</v>
      </c>
      <c r="AG1186">
        <v>0.81687431300000002</v>
      </c>
      <c r="AH1186">
        <v>426.38831800589048</v>
      </c>
      <c r="AI1186">
        <v>95.587108593048811</v>
      </c>
      <c r="AJ1186">
        <v>0.81687431300000002</v>
      </c>
      <c r="AK1186">
        <v>426.38831800589048</v>
      </c>
      <c r="AL1186">
        <v>95.587108593048811</v>
      </c>
      <c r="AM1186">
        <v>5079.565554610469</v>
      </c>
      <c r="AN1186">
        <v>1138.7295659149681</v>
      </c>
      <c r="AO1186">
        <v>2.9871384699205392</v>
      </c>
      <c r="AP1186">
        <v>0.66965232687923593</v>
      </c>
      <c r="AQ1186">
        <v>7.4618537027130172E-2</v>
      </c>
    </row>
    <row r="1187" spans="1:43" x14ac:dyDescent="0.35">
      <c r="A1187">
        <v>1186</v>
      </c>
      <c r="B1187">
        <v>83</v>
      </c>
      <c r="C1187" t="s">
        <v>32</v>
      </c>
      <c r="D1187" s="13">
        <v>34.287132999999997</v>
      </c>
      <c r="E1187" s="6">
        <v>-120.035583</v>
      </c>
      <c r="F1187">
        <v>11.5</v>
      </c>
      <c r="G1187" t="s">
        <v>611</v>
      </c>
      <c r="H1187">
        <v>580</v>
      </c>
      <c r="I1187">
        <v>74.068332303951195</v>
      </c>
      <c r="J1187" s="80">
        <v>2010</v>
      </c>
      <c r="K1187" t="s">
        <v>30</v>
      </c>
      <c r="L1187">
        <v>104</v>
      </c>
      <c r="M1187">
        <v>11.913003570000001</v>
      </c>
      <c r="O1187" t="s">
        <v>17</v>
      </c>
      <c r="P1187">
        <v>100</v>
      </c>
      <c r="Q1187" t="s">
        <v>13</v>
      </c>
      <c r="R1187" t="s">
        <v>14</v>
      </c>
      <c r="S1187" t="s">
        <v>14</v>
      </c>
      <c r="T1187" s="79">
        <v>13</v>
      </c>
      <c r="U1187" s="79">
        <v>13.5</v>
      </c>
      <c r="V1187" s="79">
        <v>13.25</v>
      </c>
      <c r="W1187" s="79">
        <v>0.5</v>
      </c>
      <c r="X1187">
        <v>0.58806967600000004</v>
      </c>
      <c r="Y1187" t="s">
        <v>1125</v>
      </c>
      <c r="Z1187" t="s">
        <v>622</v>
      </c>
      <c r="AA1187">
        <v>1</v>
      </c>
      <c r="AB1187">
        <v>1985.1790000000001</v>
      </c>
      <c r="AE1187" t="s">
        <v>521</v>
      </c>
      <c r="AF1187">
        <v>675.15094928989322</v>
      </c>
      <c r="AG1187">
        <v>0.83533323699999995</v>
      </c>
      <c r="AH1187">
        <v>563.97602793394935</v>
      </c>
      <c r="AI1187">
        <v>111.17492135594387</v>
      </c>
      <c r="AJ1187">
        <v>0.83533323699999995</v>
      </c>
      <c r="AK1187">
        <v>563.97602793394935</v>
      </c>
      <c r="AL1187">
        <v>111.17492135594387</v>
      </c>
      <c r="AM1187">
        <v>6718.6484341715586</v>
      </c>
      <c r="AN1187">
        <v>1324.4272350078286</v>
      </c>
      <c r="AO1187">
        <v>3.9510334078411757</v>
      </c>
      <c r="AP1187">
        <v>0.77885549497662965</v>
      </c>
      <c r="AQ1187">
        <v>7.4618537027130172E-2</v>
      </c>
    </row>
    <row r="1188" spans="1:43" x14ac:dyDescent="0.35">
      <c r="A1188">
        <v>1187</v>
      </c>
      <c r="B1188">
        <v>83</v>
      </c>
      <c r="C1188" t="s">
        <v>32</v>
      </c>
      <c r="D1188" s="13">
        <v>34.287132999999997</v>
      </c>
      <c r="E1188" s="6">
        <v>-120.035583</v>
      </c>
      <c r="F1188">
        <v>11.5</v>
      </c>
      <c r="G1188" t="s">
        <v>611</v>
      </c>
      <c r="H1188">
        <v>580</v>
      </c>
      <c r="I1188">
        <v>74.068332303951195</v>
      </c>
      <c r="J1188" s="80">
        <v>2010</v>
      </c>
      <c r="K1188" t="s">
        <v>30</v>
      </c>
      <c r="L1188">
        <v>104</v>
      </c>
      <c r="M1188">
        <v>11.913003570000001</v>
      </c>
      <c r="O1188" t="s">
        <v>17</v>
      </c>
      <c r="P1188">
        <v>100</v>
      </c>
      <c r="Q1188" t="s">
        <v>13</v>
      </c>
      <c r="R1188" t="s">
        <v>14</v>
      </c>
      <c r="S1188" t="s">
        <v>14</v>
      </c>
      <c r="T1188" s="79">
        <v>2.5</v>
      </c>
      <c r="U1188" s="79">
        <v>3</v>
      </c>
      <c r="V1188" s="79">
        <v>2.75</v>
      </c>
      <c r="W1188" s="79">
        <v>0.5</v>
      </c>
      <c r="X1188">
        <v>0.58806967600000004</v>
      </c>
      <c r="Y1188" t="s">
        <v>1125</v>
      </c>
      <c r="Z1188" t="s">
        <v>622</v>
      </c>
      <c r="AA1188">
        <v>1</v>
      </c>
      <c r="AB1188">
        <v>2004.2003999999999</v>
      </c>
      <c r="AE1188" t="s">
        <v>521</v>
      </c>
      <c r="AF1188">
        <v>681.62004666943574</v>
      </c>
      <c r="AG1188">
        <v>0.52855932000000005</v>
      </c>
      <c r="AH1188">
        <v>360.27662836596528</v>
      </c>
      <c r="AI1188">
        <v>321.34341830347046</v>
      </c>
      <c r="AJ1188">
        <v>0.52855932000000005</v>
      </c>
      <c r="AK1188">
        <v>360.27662836596528</v>
      </c>
      <c r="AL1188">
        <v>321.34341830347046</v>
      </c>
      <c r="AM1188">
        <v>4291.9767599113084</v>
      </c>
      <c r="AN1188">
        <v>3828.1652894452473</v>
      </c>
      <c r="AO1188">
        <v>2.523981382600573</v>
      </c>
      <c r="AP1188">
        <v>2.2512279214385127</v>
      </c>
      <c r="AQ1188">
        <v>7.4618537027130172E-2</v>
      </c>
    </row>
    <row r="1189" spans="1:43" x14ac:dyDescent="0.35">
      <c r="A1189">
        <v>1188</v>
      </c>
      <c r="B1189">
        <v>83</v>
      </c>
      <c r="C1189" t="s">
        <v>32</v>
      </c>
      <c r="D1189" s="13">
        <v>34.287132999999997</v>
      </c>
      <c r="E1189" s="6">
        <v>-120.035583</v>
      </c>
      <c r="F1189">
        <v>11.5</v>
      </c>
      <c r="G1189" t="s">
        <v>611</v>
      </c>
      <c r="H1189">
        <v>580</v>
      </c>
      <c r="I1189">
        <v>74.068332303951195</v>
      </c>
      <c r="J1189" s="80">
        <v>2010</v>
      </c>
      <c r="K1189" t="s">
        <v>30</v>
      </c>
      <c r="L1189">
        <v>104</v>
      </c>
      <c r="M1189">
        <v>11.913003570000001</v>
      </c>
      <c r="O1189" t="s">
        <v>17</v>
      </c>
      <c r="P1189">
        <v>100</v>
      </c>
      <c r="Q1189" t="s">
        <v>13</v>
      </c>
      <c r="R1189" t="s">
        <v>14</v>
      </c>
      <c r="S1189" t="s">
        <v>14</v>
      </c>
      <c r="T1189" s="79">
        <v>14</v>
      </c>
      <c r="U1189" s="79">
        <v>14.5</v>
      </c>
      <c r="V1189" s="79">
        <v>14.25</v>
      </c>
      <c r="W1189" s="79">
        <v>0.5</v>
      </c>
      <c r="X1189">
        <v>0.58806967600000004</v>
      </c>
      <c r="Y1189" t="s">
        <v>1125</v>
      </c>
      <c r="Z1189" t="s">
        <v>622</v>
      </c>
      <c r="AA1189">
        <v>1</v>
      </c>
      <c r="AB1189">
        <v>2057.7528000000002</v>
      </c>
      <c r="AE1189" t="s">
        <v>521</v>
      </c>
      <c r="AF1189">
        <v>699.83299053835242</v>
      </c>
      <c r="AG1189">
        <v>0.97559852700000005</v>
      </c>
      <c r="AH1189">
        <v>682.75603471522163</v>
      </c>
      <c r="AI1189">
        <v>17.076955823130788</v>
      </c>
      <c r="AJ1189">
        <v>0.97559852700000005</v>
      </c>
      <c r="AK1189">
        <v>682.75603471522163</v>
      </c>
      <c r="AL1189">
        <v>17.076955823130788</v>
      </c>
      <c r="AM1189">
        <v>8133.6750790014794</v>
      </c>
      <c r="AN1189">
        <v>203.43783568568935</v>
      </c>
      <c r="AO1189">
        <v>4.7831676683976747</v>
      </c>
      <c r="AP1189">
        <v>0.11963562211782458</v>
      </c>
      <c r="AQ1189">
        <v>7.4618537027130172E-2</v>
      </c>
    </row>
    <row r="1190" spans="1:43" x14ac:dyDescent="0.35">
      <c r="A1190">
        <v>1189</v>
      </c>
      <c r="B1190">
        <v>83</v>
      </c>
      <c r="C1190" t="s">
        <v>32</v>
      </c>
      <c r="D1190" s="13">
        <v>34.287132999999997</v>
      </c>
      <c r="E1190" s="6">
        <v>-120.035583</v>
      </c>
      <c r="F1190">
        <v>11.5</v>
      </c>
      <c r="G1190" t="s">
        <v>611</v>
      </c>
      <c r="H1190">
        <v>580</v>
      </c>
      <c r="I1190">
        <v>74.068332303951195</v>
      </c>
      <c r="J1190" s="80">
        <v>2010</v>
      </c>
      <c r="K1190" t="s">
        <v>30</v>
      </c>
      <c r="L1190">
        <v>104</v>
      </c>
      <c r="M1190">
        <v>11.913003570000001</v>
      </c>
      <c r="O1190" t="s">
        <v>17</v>
      </c>
      <c r="P1190">
        <v>100</v>
      </c>
      <c r="Q1190" t="s">
        <v>13</v>
      </c>
      <c r="R1190" t="s">
        <v>14</v>
      </c>
      <c r="S1190" t="s">
        <v>14</v>
      </c>
      <c r="T1190" s="79">
        <v>6.5</v>
      </c>
      <c r="U1190" s="79">
        <v>7</v>
      </c>
      <c r="V1190" s="79">
        <v>6.75</v>
      </c>
      <c r="W1190" s="79">
        <v>0.5</v>
      </c>
      <c r="X1190">
        <v>0.58806967600000004</v>
      </c>
      <c r="Y1190" t="s">
        <v>1125</v>
      </c>
      <c r="Z1190" t="s">
        <v>622</v>
      </c>
      <c r="AA1190">
        <v>1</v>
      </c>
      <c r="AB1190">
        <v>2199.4337999999998</v>
      </c>
      <c r="AE1190" t="s">
        <v>521</v>
      </c>
      <c r="AF1190">
        <v>748.01809709365114</v>
      </c>
      <c r="AG1190">
        <v>0.563823835</v>
      </c>
      <c r="AH1190">
        <v>421.75043215274474</v>
      </c>
      <c r="AI1190">
        <v>326.2676649409064</v>
      </c>
      <c r="AJ1190">
        <v>0.563823835</v>
      </c>
      <c r="AK1190">
        <v>421.75043215274474</v>
      </c>
      <c r="AL1190">
        <v>326.2676649409064</v>
      </c>
      <c r="AM1190">
        <v>5024.3144038846913</v>
      </c>
      <c r="AN1190">
        <v>3886.8278572165818</v>
      </c>
      <c r="AO1190">
        <v>2.9546469436146037</v>
      </c>
      <c r="AP1190">
        <v>2.2857255986611298</v>
      </c>
      <c r="AQ1190">
        <v>7.4618537027130172E-2</v>
      </c>
    </row>
    <row r="1191" spans="1:43" x14ac:dyDescent="0.35">
      <c r="A1191">
        <v>1190</v>
      </c>
      <c r="B1191">
        <v>83</v>
      </c>
      <c r="C1191" t="s">
        <v>32</v>
      </c>
      <c r="D1191" s="13">
        <v>34.287132999999997</v>
      </c>
      <c r="E1191" s="6">
        <v>-120.035583</v>
      </c>
      <c r="F1191">
        <v>11.5</v>
      </c>
      <c r="G1191" t="s">
        <v>611</v>
      </c>
      <c r="H1191">
        <v>580</v>
      </c>
      <c r="I1191">
        <v>74.068332303951195</v>
      </c>
      <c r="J1191" s="80">
        <v>2010</v>
      </c>
      <c r="K1191" t="s">
        <v>30</v>
      </c>
      <c r="L1191">
        <v>104</v>
      </c>
      <c r="M1191">
        <v>11.913003570000001</v>
      </c>
      <c r="O1191" t="s">
        <v>17</v>
      </c>
      <c r="P1191">
        <v>100</v>
      </c>
      <c r="Q1191" t="s">
        <v>13</v>
      </c>
      <c r="R1191" t="s">
        <v>14</v>
      </c>
      <c r="S1191" t="s">
        <v>14</v>
      </c>
      <c r="T1191" s="79">
        <v>1</v>
      </c>
      <c r="U1191" s="79">
        <v>1.5</v>
      </c>
      <c r="V1191" s="79">
        <v>1.25</v>
      </c>
      <c r="W1191" s="79">
        <v>0.5</v>
      </c>
      <c r="X1191">
        <v>0.58806967600000004</v>
      </c>
      <c r="Y1191" t="s">
        <v>1125</v>
      </c>
      <c r="Z1191" t="s">
        <v>622</v>
      </c>
      <c r="AA1191">
        <v>1</v>
      </c>
      <c r="AB1191">
        <v>2551.114</v>
      </c>
      <c r="AE1191" t="s">
        <v>521</v>
      </c>
      <c r="AF1191">
        <v>867.62303996099945</v>
      </c>
      <c r="AG1191">
        <v>0.54359977599999998</v>
      </c>
      <c r="AH1191">
        <v>471.63969017523834</v>
      </c>
      <c r="AI1191">
        <v>395.98334978576111</v>
      </c>
      <c r="AJ1191">
        <v>0.54359977599999998</v>
      </c>
      <c r="AK1191">
        <v>471.63969017523834</v>
      </c>
      <c r="AL1191">
        <v>395.98334978576111</v>
      </c>
      <c r="AM1191">
        <v>5618.6453128113089</v>
      </c>
      <c r="AN1191">
        <v>4717.351059658331</v>
      </c>
      <c r="AO1191">
        <v>3.3041549286638654</v>
      </c>
      <c r="AP1191">
        <v>2.7741311092315315</v>
      </c>
      <c r="AQ1191">
        <v>7.4618537027130172E-2</v>
      </c>
    </row>
    <row r="1192" spans="1:43" x14ac:dyDescent="0.35">
      <c r="A1192">
        <v>1191</v>
      </c>
      <c r="B1192">
        <v>83</v>
      </c>
      <c r="C1192" t="s">
        <v>32</v>
      </c>
      <c r="D1192" s="13">
        <v>34.287132999999997</v>
      </c>
      <c r="E1192" s="6">
        <v>-120.035583</v>
      </c>
      <c r="F1192">
        <v>11.5</v>
      </c>
      <c r="G1192" t="s">
        <v>611</v>
      </c>
      <c r="H1192">
        <v>580</v>
      </c>
      <c r="I1192">
        <v>74.068332303951195</v>
      </c>
      <c r="J1192" s="80">
        <v>2010</v>
      </c>
      <c r="K1192" t="s">
        <v>30</v>
      </c>
      <c r="L1192">
        <v>104</v>
      </c>
      <c r="M1192">
        <v>11.913003570000001</v>
      </c>
      <c r="O1192" t="s">
        <v>17</v>
      </c>
      <c r="P1192">
        <v>100</v>
      </c>
      <c r="Q1192" t="s">
        <v>13</v>
      </c>
      <c r="R1192" t="s">
        <v>14</v>
      </c>
      <c r="S1192" t="s">
        <v>14</v>
      </c>
      <c r="T1192" s="79">
        <v>8</v>
      </c>
      <c r="U1192" s="79">
        <v>8.5</v>
      </c>
      <c r="V1192" s="79">
        <v>8.25</v>
      </c>
      <c r="W1192" s="79">
        <v>0.5</v>
      </c>
      <c r="X1192">
        <v>0.58806967600000004</v>
      </c>
      <c r="Y1192" t="s">
        <v>1125</v>
      </c>
      <c r="Z1192" t="s">
        <v>622</v>
      </c>
      <c r="AA1192">
        <v>1</v>
      </c>
      <c r="AB1192">
        <v>2770.02</v>
      </c>
      <c r="AE1192" t="s">
        <v>521</v>
      </c>
      <c r="AF1192">
        <v>942.07204113683963</v>
      </c>
      <c r="AG1192">
        <v>0.71555555599999998</v>
      </c>
      <c r="AH1192">
        <v>674.10488318772616</v>
      </c>
      <c r="AI1192">
        <v>267.96715794911347</v>
      </c>
      <c r="AJ1192">
        <v>0.71555555599999998</v>
      </c>
      <c r="AK1192">
        <v>674.10488318772616</v>
      </c>
      <c r="AL1192">
        <v>267.96715794911347</v>
      </c>
      <c r="AM1192">
        <v>8030.6138799698165</v>
      </c>
      <c r="AN1192">
        <v>3192.2937092905427</v>
      </c>
      <c r="AO1192">
        <v>4.7225605024749537</v>
      </c>
      <c r="AP1192">
        <v>1.8772911273193278</v>
      </c>
      <c r="AQ1192">
        <v>7.4618537027130172E-2</v>
      </c>
    </row>
    <row r="1193" spans="1:43" x14ac:dyDescent="0.35">
      <c r="A1193">
        <v>1192</v>
      </c>
      <c r="B1193">
        <v>83</v>
      </c>
      <c r="C1193" t="s">
        <v>32</v>
      </c>
      <c r="D1193" s="13">
        <v>34.287132999999997</v>
      </c>
      <c r="E1193" s="6">
        <v>-120.035583</v>
      </c>
      <c r="F1193">
        <v>11.5</v>
      </c>
      <c r="G1193" t="s">
        <v>611</v>
      </c>
      <c r="H1193">
        <v>580</v>
      </c>
      <c r="I1193">
        <v>74.068332303951195</v>
      </c>
      <c r="J1193" s="80">
        <v>2010</v>
      </c>
      <c r="K1193" t="s">
        <v>30</v>
      </c>
      <c r="L1193">
        <v>104</v>
      </c>
      <c r="M1193">
        <v>11.913003570000001</v>
      </c>
      <c r="O1193" t="s">
        <v>17</v>
      </c>
      <c r="P1193">
        <v>100</v>
      </c>
      <c r="Q1193" t="s">
        <v>13</v>
      </c>
      <c r="R1193" t="s">
        <v>14</v>
      </c>
      <c r="S1193" t="s">
        <v>14</v>
      </c>
      <c r="T1193" s="79">
        <v>0.5</v>
      </c>
      <c r="U1193" s="79">
        <v>1</v>
      </c>
      <c r="V1193" s="79">
        <v>0.75</v>
      </c>
      <c r="W1193" s="79">
        <v>0.5</v>
      </c>
      <c r="X1193">
        <v>0.58806967600000004</v>
      </c>
      <c r="Y1193" t="s">
        <v>1125</v>
      </c>
      <c r="Z1193" t="s">
        <v>622</v>
      </c>
      <c r="AA1193">
        <v>1</v>
      </c>
      <c r="AB1193">
        <v>3064.5344</v>
      </c>
      <c r="AE1193" t="s">
        <v>521</v>
      </c>
      <c r="AF1193">
        <v>1042.2351381369306</v>
      </c>
      <c r="AG1193">
        <v>0.63210489700000005</v>
      </c>
      <c r="AH1193">
        <v>658.80193464182537</v>
      </c>
      <c r="AI1193">
        <v>383.4332034951052</v>
      </c>
      <c r="AJ1193">
        <v>0.63210489700000005</v>
      </c>
      <c r="AK1193">
        <v>658.80193464182537</v>
      </c>
      <c r="AL1193">
        <v>383.4332034951052</v>
      </c>
      <c r="AM1193">
        <v>7848.3097993109741</v>
      </c>
      <c r="AN1193">
        <v>4567.8411220937251</v>
      </c>
      <c r="AO1193">
        <v>4.6153530008284296</v>
      </c>
      <c r="AP1193">
        <v>2.6862088486891333</v>
      </c>
      <c r="AQ1193">
        <v>7.4618537027130172E-2</v>
      </c>
    </row>
    <row r="1194" spans="1:43" x14ac:dyDescent="0.35">
      <c r="A1194">
        <v>1193</v>
      </c>
      <c r="B1194">
        <v>83</v>
      </c>
      <c r="C1194" t="s">
        <v>32</v>
      </c>
      <c r="D1194" s="13">
        <v>34.287132999999997</v>
      </c>
      <c r="E1194" s="6">
        <v>-120.035583</v>
      </c>
      <c r="F1194">
        <v>11.5</v>
      </c>
      <c r="G1194" t="s">
        <v>611</v>
      </c>
      <c r="H1194">
        <v>580</v>
      </c>
      <c r="I1194">
        <v>74.068332303951195</v>
      </c>
      <c r="J1194" s="80">
        <v>2010</v>
      </c>
      <c r="K1194" t="s">
        <v>30</v>
      </c>
      <c r="L1194">
        <v>104</v>
      </c>
      <c r="M1194">
        <v>11.913003570000001</v>
      </c>
      <c r="O1194" t="s">
        <v>17</v>
      </c>
      <c r="P1194">
        <v>100</v>
      </c>
      <c r="Q1194" t="s">
        <v>13</v>
      </c>
      <c r="R1194" t="s">
        <v>14</v>
      </c>
      <c r="S1194" t="s">
        <v>14</v>
      </c>
      <c r="T1194" s="79">
        <v>15</v>
      </c>
      <c r="U1194" s="79">
        <v>15.5</v>
      </c>
      <c r="V1194" s="79">
        <v>15.25</v>
      </c>
      <c r="W1194" s="79">
        <v>0.5</v>
      </c>
      <c r="X1194">
        <v>0.58806967600000004</v>
      </c>
      <c r="Y1194" t="s">
        <v>1125</v>
      </c>
      <c r="Z1194" t="s">
        <v>622</v>
      </c>
      <c r="AA1194">
        <v>1</v>
      </c>
      <c r="AB1194">
        <v>3093.7919999999999</v>
      </c>
      <c r="AE1194" t="s">
        <v>521</v>
      </c>
      <c r="AF1194">
        <v>1052.1855236759393</v>
      </c>
      <c r="AG1194">
        <v>0.73593570600000002</v>
      </c>
      <c r="AH1194">
        <v>774.34089620943212</v>
      </c>
      <c r="AI1194">
        <v>277.84462746650718</v>
      </c>
      <c r="AJ1194">
        <v>0.73593570600000002</v>
      </c>
      <c r="AK1194">
        <v>774.34089620943212</v>
      </c>
      <c r="AL1194">
        <v>277.84462746650718</v>
      </c>
      <c r="AM1194">
        <v>9224.7258609399651</v>
      </c>
      <c r="AN1194">
        <v>3309.9640389138203</v>
      </c>
      <c r="AO1194">
        <v>5.4247815482317874</v>
      </c>
      <c r="AP1194">
        <v>1.946489479935702</v>
      </c>
      <c r="AQ1194">
        <v>7.4618537027130172E-2</v>
      </c>
    </row>
    <row r="1195" spans="1:43" x14ac:dyDescent="0.35">
      <c r="A1195">
        <v>1194</v>
      </c>
      <c r="B1195">
        <v>83</v>
      </c>
      <c r="C1195" t="s">
        <v>32</v>
      </c>
      <c r="D1195" s="13">
        <v>34.287132999999997</v>
      </c>
      <c r="E1195" s="6">
        <v>-120.035583</v>
      </c>
      <c r="F1195">
        <v>11.5</v>
      </c>
      <c r="G1195" t="s">
        <v>611</v>
      </c>
      <c r="H1195">
        <v>580</v>
      </c>
      <c r="I1195">
        <v>74.068332303951195</v>
      </c>
      <c r="J1195" s="80">
        <v>2010</v>
      </c>
      <c r="K1195" t="s">
        <v>30</v>
      </c>
      <c r="L1195">
        <v>104</v>
      </c>
      <c r="M1195">
        <v>11.913003570000001</v>
      </c>
      <c r="O1195" t="s">
        <v>17</v>
      </c>
      <c r="P1195">
        <v>100</v>
      </c>
      <c r="Q1195" t="s">
        <v>13</v>
      </c>
      <c r="R1195" t="s">
        <v>14</v>
      </c>
      <c r="S1195" t="s">
        <v>14</v>
      </c>
      <c r="T1195" s="79">
        <v>12</v>
      </c>
      <c r="U1195" s="79">
        <v>12.5</v>
      </c>
      <c r="V1195" s="79">
        <v>12.25</v>
      </c>
      <c r="W1195" s="79">
        <v>0.5</v>
      </c>
      <c r="X1195">
        <v>0.58806967600000004</v>
      </c>
      <c r="Y1195" t="s">
        <v>1125</v>
      </c>
      <c r="Z1195" t="s">
        <v>622</v>
      </c>
      <c r="AA1195">
        <v>1</v>
      </c>
      <c r="AB1195">
        <v>3187.4720000000002</v>
      </c>
      <c r="AE1195" t="s">
        <v>521</v>
      </c>
      <c r="AF1195">
        <v>1084.0456939323633</v>
      </c>
      <c r="AG1195">
        <v>0.88329058299999996</v>
      </c>
      <c r="AH1195">
        <v>957.52735299215669</v>
      </c>
      <c r="AI1195">
        <v>126.5183409402066</v>
      </c>
      <c r="AJ1195">
        <v>0.88329058299999996</v>
      </c>
      <c r="AK1195">
        <v>957.52735299215669</v>
      </c>
      <c r="AL1195">
        <v>126.5183409402066</v>
      </c>
      <c r="AM1195">
        <v>11407.026774568214</v>
      </c>
      <c r="AN1195">
        <v>1507.2134472911584</v>
      </c>
      <c r="AO1195">
        <v>6.7081265394436551</v>
      </c>
      <c r="AP1195">
        <v>0.88634652361135469</v>
      </c>
      <c r="AQ1195">
        <v>7.4618537027130172E-2</v>
      </c>
    </row>
    <row r="1196" spans="1:43" x14ac:dyDescent="0.35">
      <c r="A1196">
        <v>1195</v>
      </c>
      <c r="B1196">
        <v>83</v>
      </c>
      <c r="C1196" t="s">
        <v>32</v>
      </c>
      <c r="D1196" s="13">
        <v>34.287132999999997</v>
      </c>
      <c r="E1196" s="6">
        <v>-120.035583</v>
      </c>
      <c r="F1196">
        <v>11.5</v>
      </c>
      <c r="G1196" t="s">
        <v>611</v>
      </c>
      <c r="H1196">
        <v>580</v>
      </c>
      <c r="I1196">
        <v>74.068332303951195</v>
      </c>
      <c r="J1196" s="80">
        <v>2010</v>
      </c>
      <c r="K1196" t="s">
        <v>30</v>
      </c>
      <c r="L1196">
        <v>104</v>
      </c>
      <c r="M1196">
        <v>11.913003570000001</v>
      </c>
      <c r="O1196" t="s">
        <v>17</v>
      </c>
      <c r="P1196">
        <v>100</v>
      </c>
      <c r="Q1196" t="s">
        <v>13</v>
      </c>
      <c r="R1196" t="s">
        <v>14</v>
      </c>
      <c r="S1196" t="s">
        <v>14</v>
      </c>
      <c r="T1196" s="79">
        <v>7.5</v>
      </c>
      <c r="U1196" s="79">
        <v>8</v>
      </c>
      <c r="V1196" s="79">
        <v>7.75</v>
      </c>
      <c r="W1196" s="79">
        <v>0.5</v>
      </c>
      <c r="X1196">
        <v>0.58806967600000004</v>
      </c>
      <c r="Y1196" t="s">
        <v>1125</v>
      </c>
      <c r="Z1196" t="s">
        <v>622</v>
      </c>
      <c r="AA1196">
        <v>1</v>
      </c>
      <c r="AB1196">
        <v>3213.2932000000001</v>
      </c>
      <c r="AE1196" t="s">
        <v>521</v>
      </c>
      <c r="AF1196">
        <v>1092.8273744215303</v>
      </c>
      <c r="AG1196">
        <v>0.82896020800000003</v>
      </c>
      <c r="AH1196">
        <v>905.91040760856572</v>
      </c>
      <c r="AI1196">
        <v>186.91696681296457</v>
      </c>
      <c r="AJ1196">
        <v>0.82896020800000003</v>
      </c>
      <c r="AK1196">
        <v>905.91040760856572</v>
      </c>
      <c r="AL1196">
        <v>186.91696681296457</v>
      </c>
      <c r="AM1196">
        <v>10792.113919940999</v>
      </c>
      <c r="AN1196">
        <v>2226.7424929364188</v>
      </c>
      <c r="AO1196">
        <v>6.3465149362547937</v>
      </c>
      <c r="AP1196">
        <v>1.309479736356552</v>
      </c>
      <c r="AQ1196">
        <v>7.4618537027130172E-2</v>
      </c>
    </row>
    <row r="1197" spans="1:43" x14ac:dyDescent="0.35">
      <c r="A1197">
        <v>1196</v>
      </c>
      <c r="B1197">
        <v>83</v>
      </c>
      <c r="C1197" t="s">
        <v>32</v>
      </c>
      <c r="D1197" s="13">
        <v>34.287132999999997</v>
      </c>
      <c r="E1197" s="6">
        <v>-120.035583</v>
      </c>
      <c r="F1197">
        <v>11.5</v>
      </c>
      <c r="G1197" t="s">
        <v>611</v>
      </c>
      <c r="H1197">
        <v>580</v>
      </c>
      <c r="I1197">
        <v>74.068332303951195</v>
      </c>
      <c r="J1197" s="80">
        <v>2010</v>
      </c>
      <c r="K1197" t="s">
        <v>30</v>
      </c>
      <c r="L1197">
        <v>104</v>
      </c>
      <c r="M1197">
        <v>11.913003570000001</v>
      </c>
      <c r="O1197" t="s">
        <v>17</v>
      </c>
      <c r="P1197">
        <v>100</v>
      </c>
      <c r="Q1197" t="s">
        <v>13</v>
      </c>
      <c r="R1197" t="s">
        <v>14</v>
      </c>
      <c r="S1197" t="s">
        <v>14</v>
      </c>
      <c r="T1197" s="79">
        <v>16</v>
      </c>
      <c r="U1197" s="79">
        <v>16.5</v>
      </c>
      <c r="V1197" s="79">
        <v>16.25</v>
      </c>
      <c r="W1197" s="79">
        <v>0.5</v>
      </c>
      <c r="X1197">
        <v>0.58806967600000004</v>
      </c>
      <c r="Y1197" t="s">
        <v>1125</v>
      </c>
      <c r="Z1197" t="s">
        <v>622</v>
      </c>
      <c r="AA1197">
        <v>1</v>
      </c>
      <c r="AB1197">
        <v>3375.6624000000002</v>
      </c>
      <c r="AE1197" t="s">
        <v>521</v>
      </c>
      <c r="AF1197">
        <v>1148.0484499595248</v>
      </c>
      <c r="AG1197">
        <v>0.34540954099999999</v>
      </c>
      <c r="AH1197">
        <v>396.54688814628088</v>
      </c>
      <c r="AI1197">
        <v>751.50156181324382</v>
      </c>
      <c r="AJ1197">
        <v>0.34540954099999999</v>
      </c>
      <c r="AK1197">
        <v>396.54688814628088</v>
      </c>
      <c r="AL1197">
        <v>751.50156181324382</v>
      </c>
      <c r="AM1197">
        <v>4724.0644941590353</v>
      </c>
      <c r="AN1197">
        <v>8952.6407887417499</v>
      </c>
      <c r="AO1197">
        <v>2.7780790764832082</v>
      </c>
      <c r="AP1197">
        <v>5.2647765679797454</v>
      </c>
      <c r="AQ1197">
        <v>7.4618537027130172E-2</v>
      </c>
    </row>
    <row r="1198" spans="1:43" x14ac:dyDescent="0.35">
      <c r="A1198">
        <v>1197</v>
      </c>
      <c r="B1198">
        <v>83</v>
      </c>
      <c r="C1198" t="s">
        <v>32</v>
      </c>
      <c r="D1198" s="13">
        <v>34.287132999999997</v>
      </c>
      <c r="E1198" s="6">
        <v>-120.035583</v>
      </c>
      <c r="F1198">
        <v>11.5</v>
      </c>
      <c r="G1198" t="s">
        <v>611</v>
      </c>
      <c r="H1198">
        <v>580</v>
      </c>
      <c r="I1198">
        <v>74.068332303951195</v>
      </c>
      <c r="J1198" s="80">
        <v>2010</v>
      </c>
      <c r="K1198" t="s">
        <v>30</v>
      </c>
      <c r="L1198">
        <v>104</v>
      </c>
      <c r="M1198">
        <v>11.913003570000001</v>
      </c>
      <c r="O1198" t="s">
        <v>17</v>
      </c>
      <c r="P1198">
        <v>100</v>
      </c>
      <c r="Q1198" t="s">
        <v>13</v>
      </c>
      <c r="R1198" t="s">
        <v>14</v>
      </c>
      <c r="S1198" t="s">
        <v>14</v>
      </c>
      <c r="T1198" s="79">
        <v>6</v>
      </c>
      <c r="U1198" s="79">
        <v>6.5</v>
      </c>
      <c r="V1198" s="79">
        <v>6.25</v>
      </c>
      <c r="W1198" s="79">
        <v>0.5</v>
      </c>
      <c r="X1198">
        <v>0.58806967600000004</v>
      </c>
      <c r="Y1198" t="s">
        <v>1125</v>
      </c>
      <c r="Z1198" t="s">
        <v>622</v>
      </c>
      <c r="AA1198">
        <v>1</v>
      </c>
      <c r="AB1198">
        <v>3549.9034000000001</v>
      </c>
      <c r="AE1198" t="s">
        <v>521</v>
      </c>
      <c r="AF1198">
        <v>1207.307074272607</v>
      </c>
      <c r="AG1198">
        <v>0.67686202399999995</v>
      </c>
      <c r="AH1198">
        <v>817.18030988167504</v>
      </c>
      <c r="AI1198">
        <v>390.12676439093195</v>
      </c>
      <c r="AJ1198">
        <v>0.67686202399999995</v>
      </c>
      <c r="AK1198">
        <v>817.18030988167504</v>
      </c>
      <c r="AL1198">
        <v>390.12676439093195</v>
      </c>
      <c r="AM1198">
        <v>9735.0719489541025</v>
      </c>
      <c r="AN1198">
        <v>4647.5815369417214</v>
      </c>
      <c r="AO1198">
        <v>5.7249006068581281</v>
      </c>
      <c r="AP1198">
        <v>2.7331017686129</v>
      </c>
      <c r="AQ1198">
        <v>7.4618537027130172E-2</v>
      </c>
    </row>
    <row r="1199" spans="1:43" x14ac:dyDescent="0.35">
      <c r="A1199">
        <v>1198</v>
      </c>
      <c r="B1199">
        <v>83</v>
      </c>
      <c r="C1199" t="s">
        <v>32</v>
      </c>
      <c r="D1199" s="13">
        <v>34.287132999999997</v>
      </c>
      <c r="E1199" s="6">
        <v>-120.035583</v>
      </c>
      <c r="F1199">
        <v>11.5</v>
      </c>
      <c r="G1199" t="s">
        <v>611</v>
      </c>
      <c r="H1199">
        <v>580</v>
      </c>
      <c r="I1199">
        <v>74.068332303951195</v>
      </c>
      <c r="J1199" s="80">
        <v>2010</v>
      </c>
      <c r="K1199" t="s">
        <v>30</v>
      </c>
      <c r="L1199">
        <v>104</v>
      </c>
      <c r="M1199">
        <v>11.913003570000001</v>
      </c>
      <c r="O1199" t="s">
        <v>17</v>
      </c>
      <c r="P1199">
        <v>100</v>
      </c>
      <c r="Q1199" t="s">
        <v>13</v>
      </c>
      <c r="R1199" t="s">
        <v>14</v>
      </c>
      <c r="S1199" t="s">
        <v>14</v>
      </c>
      <c r="T1199" s="79">
        <v>4.5</v>
      </c>
      <c r="U1199" s="79">
        <v>5</v>
      </c>
      <c r="V1199" s="79">
        <v>4.75</v>
      </c>
      <c r="W1199" s="79">
        <v>0.5</v>
      </c>
      <c r="X1199">
        <v>0.58806967600000004</v>
      </c>
      <c r="Y1199" t="s">
        <v>1125</v>
      </c>
      <c r="Z1199" t="s">
        <v>622</v>
      </c>
      <c r="AA1199">
        <v>1</v>
      </c>
      <c r="AB1199">
        <v>3783.85</v>
      </c>
      <c r="AE1199" t="s">
        <v>521</v>
      </c>
      <c r="AF1199">
        <v>1286.8713196495444</v>
      </c>
      <c r="AG1199">
        <v>0.82860049999999996</v>
      </c>
      <c r="AH1199">
        <v>1066.3022188972723</v>
      </c>
      <c r="AI1199">
        <v>220.56910075227211</v>
      </c>
      <c r="AJ1199">
        <v>0.82860049999999996</v>
      </c>
      <c r="AK1199">
        <v>1066.3022188972723</v>
      </c>
      <c r="AL1199">
        <v>220.56910075227211</v>
      </c>
      <c r="AM1199">
        <v>12702.862140422127</v>
      </c>
      <c r="AN1199">
        <v>2627.6404846935075</v>
      </c>
      <c r="AO1199">
        <v>7.4701680231907073</v>
      </c>
      <c r="AP1199">
        <v>1.5452356884781941</v>
      </c>
      <c r="AQ1199">
        <v>7.4618537027130172E-2</v>
      </c>
    </row>
    <row r="1200" spans="1:43" x14ac:dyDescent="0.35">
      <c r="A1200">
        <v>1199</v>
      </c>
      <c r="B1200">
        <v>83</v>
      </c>
      <c r="C1200" t="s">
        <v>32</v>
      </c>
      <c r="D1200" s="13">
        <v>34.287132999999997</v>
      </c>
      <c r="E1200" s="6">
        <v>-120.035583</v>
      </c>
      <c r="F1200">
        <v>11.5</v>
      </c>
      <c r="G1200" t="s">
        <v>611</v>
      </c>
      <c r="H1200">
        <v>580</v>
      </c>
      <c r="I1200">
        <v>74.068332303951195</v>
      </c>
      <c r="J1200" s="80">
        <v>2010</v>
      </c>
      <c r="K1200" t="s">
        <v>30</v>
      </c>
      <c r="L1200">
        <v>104</v>
      </c>
      <c r="M1200">
        <v>11.913003570000001</v>
      </c>
      <c r="O1200" t="s">
        <v>17</v>
      </c>
      <c r="P1200">
        <v>100</v>
      </c>
      <c r="Q1200" t="s">
        <v>13</v>
      </c>
      <c r="R1200" t="s">
        <v>14</v>
      </c>
      <c r="S1200" t="s">
        <v>14</v>
      </c>
      <c r="T1200" s="79">
        <v>4</v>
      </c>
      <c r="U1200" s="79">
        <v>4.5</v>
      </c>
      <c r="V1200" s="79">
        <v>4.25</v>
      </c>
      <c r="W1200" s="79">
        <v>0.5</v>
      </c>
      <c r="X1200">
        <v>0.58806967600000004</v>
      </c>
      <c r="Y1200" t="s">
        <v>1125</v>
      </c>
      <c r="Z1200" t="s">
        <v>622</v>
      </c>
      <c r="AA1200">
        <v>1</v>
      </c>
      <c r="AB1200">
        <v>3987.7087999999999</v>
      </c>
      <c r="AE1200" t="s">
        <v>521</v>
      </c>
      <c r="AF1200">
        <v>1356.2028319923095</v>
      </c>
      <c r="AG1200">
        <v>0.84504976899999995</v>
      </c>
      <c r="AH1200">
        <v>1146.058889892247</v>
      </c>
      <c r="AI1200">
        <v>210.14394210006253</v>
      </c>
      <c r="AJ1200">
        <v>0.84504976899999995</v>
      </c>
      <c r="AK1200">
        <v>1146.058889892247</v>
      </c>
      <c r="AL1200">
        <v>210.14394210006253</v>
      </c>
      <c r="AM1200">
        <v>13653.003646716576</v>
      </c>
      <c r="AN1200">
        <v>2503.4455324519186</v>
      </c>
      <c r="AO1200">
        <v>8.0289174309514362</v>
      </c>
      <c r="AP1200">
        <v>1.4722004031526474</v>
      </c>
      <c r="AQ1200">
        <v>7.4618537027130172E-2</v>
      </c>
    </row>
    <row r="1201" spans="1:43" x14ac:dyDescent="0.35">
      <c r="A1201">
        <v>1200</v>
      </c>
      <c r="B1201">
        <v>83</v>
      </c>
      <c r="C1201" t="s">
        <v>32</v>
      </c>
      <c r="D1201" s="13">
        <v>34.287132999999997</v>
      </c>
      <c r="E1201" s="6">
        <v>-120.035583</v>
      </c>
      <c r="F1201">
        <v>11.5</v>
      </c>
      <c r="G1201" t="s">
        <v>611</v>
      </c>
      <c r="H1201">
        <v>580</v>
      </c>
      <c r="I1201">
        <v>74.068332303951195</v>
      </c>
      <c r="J1201" s="80">
        <v>2010</v>
      </c>
      <c r="K1201" t="s">
        <v>30</v>
      </c>
      <c r="L1201">
        <v>104</v>
      </c>
      <c r="M1201">
        <v>11.913003570000001</v>
      </c>
      <c r="O1201" t="s">
        <v>17</v>
      </c>
      <c r="P1201">
        <v>100</v>
      </c>
      <c r="Q1201" t="s">
        <v>13</v>
      </c>
      <c r="R1201" t="s">
        <v>14</v>
      </c>
      <c r="S1201" t="s">
        <v>14</v>
      </c>
      <c r="T1201" s="79">
        <v>5</v>
      </c>
      <c r="U1201" s="79">
        <v>5.5</v>
      </c>
      <c r="V1201" s="79">
        <v>5.25</v>
      </c>
      <c r="W1201" s="79">
        <v>0.5</v>
      </c>
      <c r="X1201">
        <v>0.58806967600000004</v>
      </c>
      <c r="Y1201" t="s">
        <v>1125</v>
      </c>
      <c r="Z1201" t="s">
        <v>622</v>
      </c>
      <c r="AA1201">
        <v>1</v>
      </c>
      <c r="AB1201">
        <v>3987.8045999999999</v>
      </c>
      <c r="AE1201" t="s">
        <v>521</v>
      </c>
      <c r="AF1201">
        <v>1356.235413165565</v>
      </c>
      <c r="AG1201">
        <v>0.72091581400000004</v>
      </c>
      <c r="AH1201">
        <v>977.7315568578797</v>
      </c>
      <c r="AI1201">
        <v>378.50385630768528</v>
      </c>
      <c r="AJ1201">
        <v>0.72091581400000004</v>
      </c>
      <c r="AK1201">
        <v>977.7315568578797</v>
      </c>
      <c r="AL1201">
        <v>378.50385630768528</v>
      </c>
      <c r="AM1201">
        <v>11647.71952734958</v>
      </c>
      <c r="AN1201">
        <v>4509.1177914522223</v>
      </c>
      <c r="AO1201">
        <v>6.8496706485873409</v>
      </c>
      <c r="AP1201">
        <v>2.6516754386651442</v>
      </c>
      <c r="AQ1201">
        <v>7.4618537027130172E-2</v>
      </c>
    </row>
    <row r="1202" spans="1:43" x14ac:dyDescent="0.35">
      <c r="A1202">
        <v>1201</v>
      </c>
      <c r="B1202">
        <v>83</v>
      </c>
      <c r="C1202" t="s">
        <v>32</v>
      </c>
      <c r="D1202" s="13">
        <v>34.287132999999997</v>
      </c>
      <c r="E1202" s="6">
        <v>-120.035583</v>
      </c>
      <c r="F1202">
        <v>11.5</v>
      </c>
      <c r="G1202" t="s">
        <v>611</v>
      </c>
      <c r="H1202">
        <v>580</v>
      </c>
      <c r="I1202">
        <v>74.068332303951195</v>
      </c>
      <c r="J1202" s="80">
        <v>2010</v>
      </c>
      <c r="K1202" t="s">
        <v>30</v>
      </c>
      <c r="L1202">
        <v>104</v>
      </c>
      <c r="M1202">
        <v>11.913003570000001</v>
      </c>
      <c r="O1202" t="s">
        <v>17</v>
      </c>
      <c r="P1202">
        <v>100</v>
      </c>
      <c r="Q1202" t="s">
        <v>13</v>
      </c>
      <c r="R1202" t="s">
        <v>14</v>
      </c>
      <c r="S1202" t="s">
        <v>14</v>
      </c>
      <c r="T1202" s="79">
        <v>5.5</v>
      </c>
      <c r="U1202" s="79">
        <v>6</v>
      </c>
      <c r="V1202" s="79">
        <v>5.75</v>
      </c>
      <c r="W1202" s="79">
        <v>0.5</v>
      </c>
      <c r="X1202">
        <v>0.58806967600000004</v>
      </c>
      <c r="Y1202" t="s">
        <v>1125</v>
      </c>
      <c r="Z1202" t="s">
        <v>622</v>
      </c>
      <c r="AA1202">
        <v>1</v>
      </c>
      <c r="AB1202">
        <v>4064.9904000000001</v>
      </c>
      <c r="AE1202" t="s">
        <v>521</v>
      </c>
      <c r="AF1202">
        <v>1382.4859760325407</v>
      </c>
      <c r="AG1202">
        <v>0.485259891</v>
      </c>
      <c r="AH1202">
        <v>670.86499403857931</v>
      </c>
      <c r="AI1202">
        <v>711.62098199396144</v>
      </c>
      <c r="AJ1202">
        <v>0.485259891</v>
      </c>
      <c r="AK1202">
        <v>670.86499403857931</v>
      </c>
      <c r="AL1202">
        <v>711.62098199396144</v>
      </c>
      <c r="AM1202">
        <v>7992.0170689696251</v>
      </c>
      <c r="AN1202">
        <v>8477.5432989809688</v>
      </c>
      <c r="AO1202">
        <v>4.6998628883354376</v>
      </c>
      <c r="AP1202">
        <v>4.9853861411077096</v>
      </c>
      <c r="AQ1202">
        <v>7.4618537027130172E-2</v>
      </c>
    </row>
    <row r="1203" spans="1:43" x14ac:dyDescent="0.35">
      <c r="A1203">
        <v>1202</v>
      </c>
      <c r="B1203">
        <v>83</v>
      </c>
      <c r="C1203" t="s">
        <v>32</v>
      </c>
      <c r="D1203" s="13">
        <v>34.287132999999997</v>
      </c>
      <c r="E1203" s="6">
        <v>-120.035583</v>
      </c>
      <c r="F1203">
        <v>11.5</v>
      </c>
      <c r="G1203" t="s">
        <v>611</v>
      </c>
      <c r="H1203">
        <v>580</v>
      </c>
      <c r="I1203">
        <v>74.068332303951195</v>
      </c>
      <c r="J1203" s="80">
        <v>2010</v>
      </c>
      <c r="K1203" t="s">
        <v>30</v>
      </c>
      <c r="L1203">
        <v>104</v>
      </c>
      <c r="M1203">
        <v>11.913003570000001</v>
      </c>
      <c r="O1203" t="s">
        <v>17</v>
      </c>
      <c r="P1203">
        <v>100</v>
      </c>
      <c r="Q1203" t="s">
        <v>13</v>
      </c>
      <c r="R1203" t="s">
        <v>14</v>
      </c>
      <c r="S1203" t="s">
        <v>14</v>
      </c>
      <c r="T1203" s="79">
        <v>11</v>
      </c>
      <c r="U1203" s="79">
        <v>11.5</v>
      </c>
      <c r="V1203" s="79">
        <v>11.25</v>
      </c>
      <c r="W1203" s="79">
        <v>0.5</v>
      </c>
      <c r="X1203">
        <v>0.58806967600000004</v>
      </c>
      <c r="Y1203" t="s">
        <v>1125</v>
      </c>
      <c r="Z1203" t="s">
        <v>622</v>
      </c>
      <c r="AA1203">
        <v>1</v>
      </c>
      <c r="AB1203">
        <v>4295.6484</v>
      </c>
      <c r="AE1203" t="s">
        <v>521</v>
      </c>
      <c r="AF1203">
        <v>1460.9317825121116</v>
      </c>
      <c r="AG1203">
        <v>0.86263698899999997</v>
      </c>
      <c r="AH1203">
        <v>1260.2537940006507</v>
      </c>
      <c r="AI1203">
        <v>200.67798851146085</v>
      </c>
      <c r="AJ1203">
        <v>0.86263698899999997</v>
      </c>
      <c r="AK1203">
        <v>1260.2537940006507</v>
      </c>
      <c r="AL1203">
        <v>200.67798851146085</v>
      </c>
      <c r="AM1203">
        <v>15013.407947035796</v>
      </c>
      <c r="AN1203">
        <v>2390.6775935574524</v>
      </c>
      <c r="AO1203">
        <v>8.8289299470691667</v>
      </c>
      <c r="AP1203">
        <v>1.4058849978637906</v>
      </c>
      <c r="AQ1203">
        <v>7.4618537027130172E-2</v>
      </c>
    </row>
    <row r="1204" spans="1:43" x14ac:dyDescent="0.35">
      <c r="A1204">
        <v>1203</v>
      </c>
      <c r="B1204">
        <v>83</v>
      </c>
      <c r="C1204" t="s">
        <v>32</v>
      </c>
      <c r="D1204" s="13">
        <v>34.287132999999997</v>
      </c>
      <c r="E1204" s="6">
        <v>-120.035583</v>
      </c>
      <c r="F1204">
        <v>11.5</v>
      </c>
      <c r="G1204" t="s">
        <v>611</v>
      </c>
      <c r="H1204">
        <v>580</v>
      </c>
      <c r="I1204">
        <v>74.068332303951195</v>
      </c>
      <c r="J1204" s="80">
        <v>2010</v>
      </c>
      <c r="K1204" t="s">
        <v>30</v>
      </c>
      <c r="L1204">
        <v>104</v>
      </c>
      <c r="M1204">
        <v>11.913003570000001</v>
      </c>
      <c r="O1204" t="s">
        <v>17</v>
      </c>
      <c r="P1204">
        <v>100</v>
      </c>
      <c r="Q1204" t="s">
        <v>13</v>
      </c>
      <c r="R1204" t="s">
        <v>14</v>
      </c>
      <c r="S1204" t="s">
        <v>14</v>
      </c>
      <c r="T1204" s="79">
        <v>1.5</v>
      </c>
      <c r="U1204" s="79">
        <v>2</v>
      </c>
      <c r="V1204" s="79">
        <v>1.75</v>
      </c>
      <c r="W1204" s="79">
        <v>0.5</v>
      </c>
      <c r="X1204">
        <v>0.58806967600000004</v>
      </c>
      <c r="Y1204" t="s">
        <v>1125</v>
      </c>
      <c r="Z1204" t="s">
        <v>622</v>
      </c>
      <c r="AA1204">
        <v>1</v>
      </c>
      <c r="AB1204">
        <v>4447.8635999999997</v>
      </c>
      <c r="AE1204" t="s">
        <v>521</v>
      </c>
      <c r="AF1204">
        <v>1512.6995257616375</v>
      </c>
      <c r="AG1204">
        <v>0.668292526</v>
      </c>
      <c r="AH1204">
        <v>1010.9257871502467</v>
      </c>
      <c r="AI1204">
        <v>501.77373861139074</v>
      </c>
      <c r="AJ1204">
        <v>0.668292526</v>
      </c>
      <c r="AK1204">
        <v>1010.9257871502467</v>
      </c>
      <c r="AL1204">
        <v>501.77373861139074</v>
      </c>
      <c r="AM1204">
        <v>12043.162511325951</v>
      </c>
      <c r="AN1204">
        <v>5977.6323394097453</v>
      </c>
      <c r="AO1204">
        <v>7.0822186760507986</v>
      </c>
      <c r="AP1204">
        <v>3.5152643130838115</v>
      </c>
      <c r="AQ1204">
        <v>7.4618537027130172E-2</v>
      </c>
    </row>
    <row r="1205" spans="1:43" x14ac:dyDescent="0.35">
      <c r="A1205">
        <v>1204</v>
      </c>
      <c r="B1205">
        <v>83</v>
      </c>
      <c r="C1205" t="s">
        <v>32</v>
      </c>
      <c r="D1205" s="13">
        <v>34.287132999999997</v>
      </c>
      <c r="E1205" s="6">
        <v>-120.035583</v>
      </c>
      <c r="F1205">
        <v>11.5</v>
      </c>
      <c r="G1205" t="s">
        <v>611</v>
      </c>
      <c r="H1205">
        <v>580</v>
      </c>
      <c r="I1205">
        <v>74.068332303951195</v>
      </c>
      <c r="J1205" s="80">
        <v>2010</v>
      </c>
      <c r="K1205" t="s">
        <v>30</v>
      </c>
      <c r="L1205">
        <v>104</v>
      </c>
      <c r="M1205">
        <v>11.913003570000001</v>
      </c>
      <c r="O1205" t="s">
        <v>17</v>
      </c>
      <c r="P1205">
        <v>100</v>
      </c>
      <c r="Q1205" t="s">
        <v>13</v>
      </c>
      <c r="R1205" t="s">
        <v>14</v>
      </c>
      <c r="S1205" t="s">
        <v>14</v>
      </c>
      <c r="T1205" s="79">
        <v>0</v>
      </c>
      <c r="U1205" s="79">
        <v>0.5</v>
      </c>
      <c r="V1205" s="79">
        <v>0.25</v>
      </c>
      <c r="W1205" s="79">
        <v>0.5</v>
      </c>
      <c r="X1205">
        <v>0.58806967600000004</v>
      </c>
      <c r="Y1205" t="s">
        <v>1125</v>
      </c>
      <c r="Z1205" t="s">
        <v>622</v>
      </c>
      <c r="AA1205">
        <v>1</v>
      </c>
      <c r="AB1205">
        <v>4599.63</v>
      </c>
      <c r="AE1205" t="s">
        <v>521</v>
      </c>
      <c r="AF1205">
        <v>1564.3146340366648</v>
      </c>
      <c r="AG1205">
        <v>0.81868237200000005</v>
      </c>
      <c r="AH1205">
        <v>1280.6768151474487</v>
      </c>
      <c r="AI1205">
        <v>283.63781888921608</v>
      </c>
      <c r="AJ1205">
        <v>0.81868237200000005</v>
      </c>
      <c r="AK1205">
        <v>1280.6768151474487</v>
      </c>
      <c r="AL1205">
        <v>283.63781888921608</v>
      </c>
      <c r="AM1205">
        <v>15256.707470867786</v>
      </c>
      <c r="AN1205">
        <v>3378.9783490142449</v>
      </c>
      <c r="AO1205">
        <v>8.9720070192199994</v>
      </c>
      <c r="AP1205">
        <v>1.9870747029158222</v>
      </c>
      <c r="AQ1205">
        <v>7.4618537027130172E-2</v>
      </c>
    </row>
    <row r="1206" spans="1:43" x14ac:dyDescent="0.35">
      <c r="A1206">
        <v>1205</v>
      </c>
      <c r="B1206">
        <v>83</v>
      </c>
      <c r="C1206" t="s">
        <v>32</v>
      </c>
      <c r="D1206" s="13">
        <v>34.287132999999997</v>
      </c>
      <c r="E1206" s="6">
        <v>-120.035583</v>
      </c>
      <c r="F1206">
        <v>11.5</v>
      </c>
      <c r="G1206" t="s">
        <v>611</v>
      </c>
      <c r="H1206">
        <v>580</v>
      </c>
      <c r="I1206">
        <v>74.068332303951195</v>
      </c>
      <c r="J1206" s="80">
        <v>2010</v>
      </c>
      <c r="K1206" t="s">
        <v>30</v>
      </c>
      <c r="L1206">
        <v>104</v>
      </c>
      <c r="M1206">
        <v>11.913003570000001</v>
      </c>
      <c r="O1206" t="s">
        <v>17</v>
      </c>
      <c r="P1206">
        <v>100</v>
      </c>
      <c r="Q1206" t="s">
        <v>13</v>
      </c>
      <c r="R1206" t="s">
        <v>14</v>
      </c>
      <c r="S1206" t="s">
        <v>14</v>
      </c>
      <c r="T1206" s="79">
        <v>10</v>
      </c>
      <c r="U1206" s="79">
        <v>10.5</v>
      </c>
      <c r="V1206" s="79">
        <v>10.25</v>
      </c>
      <c r="W1206" s="79">
        <v>0.5</v>
      </c>
      <c r="X1206">
        <v>0.58806967600000004</v>
      </c>
      <c r="Y1206" t="s">
        <v>1125</v>
      </c>
      <c r="Z1206" t="s">
        <v>622</v>
      </c>
      <c r="AA1206">
        <v>1</v>
      </c>
      <c r="AB1206">
        <v>4612.8616000000002</v>
      </c>
      <c r="AE1206" t="s">
        <v>521</v>
      </c>
      <c r="AF1206">
        <v>1568.8146450183565</v>
      </c>
      <c r="AG1206">
        <v>0.45941547399999999</v>
      </c>
      <c r="AH1206">
        <v>720.73772375925</v>
      </c>
      <c r="AI1206">
        <v>848.07692125910648</v>
      </c>
      <c r="AJ1206">
        <v>0.45941547399999999</v>
      </c>
      <c r="AK1206">
        <v>720.73772375925</v>
      </c>
      <c r="AL1206">
        <v>848.07692125910648</v>
      </c>
      <c r="AM1206">
        <v>8586.151076177619</v>
      </c>
      <c r="AN1206">
        <v>10103.143390594345</v>
      </c>
      <c r="AO1206">
        <v>5.0492550814548238</v>
      </c>
      <c r="AP1206">
        <v>5.9413522602883591</v>
      </c>
      <c r="AQ1206">
        <v>7.4618537027130172E-2</v>
      </c>
    </row>
    <row r="1207" spans="1:43" x14ac:dyDescent="0.35">
      <c r="A1207">
        <v>1206</v>
      </c>
      <c r="B1207">
        <v>83</v>
      </c>
      <c r="C1207" t="s">
        <v>32</v>
      </c>
      <c r="D1207" s="13">
        <v>34.287132999999997</v>
      </c>
      <c r="E1207" s="6">
        <v>-120.035583</v>
      </c>
      <c r="F1207">
        <v>11.5</v>
      </c>
      <c r="G1207" t="s">
        <v>611</v>
      </c>
      <c r="H1207">
        <v>580</v>
      </c>
      <c r="I1207">
        <v>74.068332303951195</v>
      </c>
      <c r="J1207" s="80">
        <v>2010</v>
      </c>
      <c r="K1207" t="s">
        <v>30</v>
      </c>
      <c r="L1207">
        <v>104</v>
      </c>
      <c r="M1207">
        <v>11.913003570000001</v>
      </c>
      <c r="O1207" t="s">
        <v>17</v>
      </c>
      <c r="P1207">
        <v>100</v>
      </c>
      <c r="Q1207" t="s">
        <v>13</v>
      </c>
      <c r="R1207" t="s">
        <v>14</v>
      </c>
      <c r="S1207" t="s">
        <v>14</v>
      </c>
      <c r="T1207" s="79">
        <v>3.5</v>
      </c>
      <c r="U1207" s="79">
        <v>4</v>
      </c>
      <c r="V1207" s="79">
        <v>3.75</v>
      </c>
      <c r="W1207" s="79">
        <v>0.5</v>
      </c>
      <c r="X1207">
        <v>0.58806967600000004</v>
      </c>
      <c r="Y1207" t="s">
        <v>1125</v>
      </c>
      <c r="Z1207" t="s">
        <v>622</v>
      </c>
      <c r="AA1207">
        <v>1</v>
      </c>
      <c r="AB1207">
        <v>5082.6908000000003</v>
      </c>
      <c r="AE1207" t="s">
        <v>521</v>
      </c>
      <c r="AF1207">
        <v>1728.6015611524238</v>
      </c>
      <c r="AG1207">
        <v>0.40769873299999998</v>
      </c>
      <c r="AH1207">
        <v>704.74866634366515</v>
      </c>
      <c r="AI1207">
        <v>1023.8528948087586</v>
      </c>
      <c r="AJ1207">
        <v>0.40769873299999998</v>
      </c>
      <c r="AK1207">
        <v>704.74866634366515</v>
      </c>
      <c r="AL1207">
        <v>1023.8528948087586</v>
      </c>
      <c r="AM1207">
        <v>8395.6733781048224</v>
      </c>
      <c r="AN1207">
        <v>12197.163191011576</v>
      </c>
      <c r="AO1207">
        <v>4.9372409232639285</v>
      </c>
      <c r="AP1207">
        <v>7.1727818058573041</v>
      </c>
      <c r="AQ1207">
        <v>7.4618537027130172E-2</v>
      </c>
    </row>
    <row r="1208" spans="1:43" x14ac:dyDescent="0.35">
      <c r="A1208">
        <v>1207</v>
      </c>
      <c r="B1208">
        <v>83</v>
      </c>
      <c r="C1208" t="s">
        <v>32</v>
      </c>
      <c r="D1208" s="13">
        <v>34.287132999999997</v>
      </c>
      <c r="E1208" s="6">
        <v>-120.035583</v>
      </c>
      <c r="F1208">
        <v>11.5</v>
      </c>
      <c r="G1208" t="s">
        <v>611</v>
      </c>
      <c r="H1208">
        <v>580</v>
      </c>
      <c r="I1208">
        <v>74.068332303951195</v>
      </c>
      <c r="J1208" s="80">
        <v>2010</v>
      </c>
      <c r="K1208" t="s">
        <v>30</v>
      </c>
      <c r="L1208">
        <v>104</v>
      </c>
      <c r="M1208">
        <v>11.913003570000001</v>
      </c>
      <c r="O1208" t="s">
        <v>17</v>
      </c>
      <c r="P1208">
        <v>100</v>
      </c>
      <c r="Q1208" t="s">
        <v>13</v>
      </c>
      <c r="R1208" t="s">
        <v>14</v>
      </c>
      <c r="S1208" t="s">
        <v>14</v>
      </c>
      <c r="T1208" s="79">
        <v>3</v>
      </c>
      <c r="U1208" s="79">
        <v>3.5</v>
      </c>
      <c r="V1208" s="79">
        <v>3.25</v>
      </c>
      <c r="W1208" s="79">
        <v>0.5</v>
      </c>
      <c r="X1208">
        <v>0.58806967600000004</v>
      </c>
      <c r="Y1208" t="s">
        <v>1125</v>
      </c>
      <c r="Z1208" t="s">
        <v>622</v>
      </c>
      <c r="AA1208">
        <v>1</v>
      </c>
      <c r="AB1208">
        <v>7557.4956000000002</v>
      </c>
      <c r="AE1208" t="s">
        <v>521</v>
      </c>
      <c r="AF1208">
        <v>2570.2721661846067</v>
      </c>
      <c r="AG1208">
        <v>0.76753981800000004</v>
      </c>
      <c r="AH1208">
        <v>1972.7862306437989</v>
      </c>
      <c r="AI1208">
        <v>597.48593554080776</v>
      </c>
      <c r="AJ1208">
        <v>0.76753981800000004</v>
      </c>
      <c r="AK1208">
        <v>1972.7862306437989</v>
      </c>
      <c r="AL1208">
        <v>597.48593554080776</v>
      </c>
      <c r="AM1208">
        <v>23501.809408506422</v>
      </c>
      <c r="AN1208">
        <v>7117.8520831224332</v>
      </c>
      <c r="AO1208">
        <v>13.820701444274123</v>
      </c>
      <c r="AP1208">
        <v>4.1857929683377346</v>
      </c>
      <c r="AQ1208">
        <v>7.4618537027130172E-2</v>
      </c>
    </row>
    <row r="1209" spans="1:43" x14ac:dyDescent="0.35">
      <c r="A1209">
        <v>1208</v>
      </c>
      <c r="B1209">
        <v>83</v>
      </c>
      <c r="C1209" t="s">
        <v>32</v>
      </c>
      <c r="D1209" s="13">
        <v>34.287132999999997</v>
      </c>
      <c r="E1209" s="6">
        <v>-120.035583</v>
      </c>
      <c r="F1209">
        <v>11.5</v>
      </c>
      <c r="G1209" t="s">
        <v>611</v>
      </c>
      <c r="H1209">
        <v>580</v>
      </c>
      <c r="I1209">
        <v>74.068332303951195</v>
      </c>
      <c r="J1209" s="80">
        <v>2010</v>
      </c>
      <c r="K1209" t="s">
        <v>30</v>
      </c>
      <c r="L1209">
        <v>104</v>
      </c>
      <c r="M1209">
        <v>11.913003570000001</v>
      </c>
      <c r="O1209" t="s">
        <v>17</v>
      </c>
      <c r="P1209">
        <v>100</v>
      </c>
      <c r="Q1209" t="s">
        <v>13</v>
      </c>
      <c r="R1209" t="s">
        <v>14</v>
      </c>
      <c r="S1209" t="s">
        <v>14</v>
      </c>
      <c r="T1209" s="79">
        <v>2</v>
      </c>
      <c r="U1209" s="79">
        <v>2.5</v>
      </c>
      <c r="V1209" s="79">
        <v>2.25</v>
      </c>
      <c r="W1209" s="79">
        <v>0.5</v>
      </c>
      <c r="X1209">
        <v>0.58806967600000004</v>
      </c>
      <c r="Y1209" t="s">
        <v>1125</v>
      </c>
      <c r="Z1209" t="s">
        <v>622</v>
      </c>
      <c r="AA1209">
        <v>1</v>
      </c>
      <c r="AB1209">
        <v>8426.3703999999998</v>
      </c>
      <c r="AE1209" t="s">
        <v>521</v>
      </c>
      <c r="AF1209">
        <v>2865.772796623507</v>
      </c>
      <c r="AG1209">
        <v>0.47042584300000001</v>
      </c>
      <c r="AH1209">
        <v>1348.1335836980809</v>
      </c>
      <c r="AI1209">
        <v>1517.6392129254261</v>
      </c>
      <c r="AJ1209">
        <v>0.47042584300000001</v>
      </c>
      <c r="AK1209">
        <v>1348.1335836980809</v>
      </c>
      <c r="AL1209">
        <v>1517.6392129254261</v>
      </c>
      <c r="AM1209">
        <v>16060.320195432132</v>
      </c>
      <c r="AN1209">
        <v>18079.641361552593</v>
      </c>
      <c r="AO1209">
        <v>9.4445872937840321</v>
      </c>
      <c r="AP1209">
        <v>10.632088837684433</v>
      </c>
      <c r="AQ1209">
        <v>7.4618537027130172E-2</v>
      </c>
    </row>
    <row r="1210" spans="1:43" x14ac:dyDescent="0.35">
      <c r="A1210">
        <v>1209</v>
      </c>
      <c r="B1210">
        <v>84</v>
      </c>
      <c r="C1210" t="s">
        <v>32</v>
      </c>
      <c r="D1210">
        <v>-22.867056999999999</v>
      </c>
      <c r="E1210" s="2">
        <v>-43.166145999999998</v>
      </c>
      <c r="F1210">
        <v>1.93</v>
      </c>
      <c r="G1210" t="s">
        <v>47</v>
      </c>
      <c r="H1210" s="23">
        <v>0</v>
      </c>
      <c r="I1210">
        <v>737.57085446709698</v>
      </c>
      <c r="J1210" s="80">
        <v>2017</v>
      </c>
      <c r="K1210" t="s">
        <v>40</v>
      </c>
      <c r="L1210">
        <v>15</v>
      </c>
      <c r="M1210">
        <v>1.535693518</v>
      </c>
      <c r="N1210">
        <v>5</v>
      </c>
      <c r="O1210" t="s">
        <v>12</v>
      </c>
      <c r="P1210">
        <v>89</v>
      </c>
      <c r="Q1210" t="s">
        <v>13</v>
      </c>
      <c r="R1210" t="s">
        <v>14</v>
      </c>
      <c r="S1210" t="s">
        <v>14</v>
      </c>
      <c r="T1210" s="79">
        <v>0</v>
      </c>
      <c r="U1210" s="79">
        <v>5</v>
      </c>
      <c r="V1210" s="79">
        <v>2.5</v>
      </c>
      <c r="W1210" s="79">
        <v>5</v>
      </c>
      <c r="X1210">
        <v>1.373883272</v>
      </c>
      <c r="Y1210" t="s">
        <v>1124</v>
      </c>
      <c r="Z1210" t="s">
        <v>622</v>
      </c>
      <c r="AA1210">
        <v>12</v>
      </c>
      <c r="AB1210">
        <v>817.678</v>
      </c>
      <c r="AC1210">
        <v>64.364977949999997</v>
      </c>
      <c r="AD1210" t="s">
        <v>525</v>
      </c>
      <c r="AE1210" t="s">
        <v>532</v>
      </c>
      <c r="AF1210">
        <v>817.7</v>
      </c>
      <c r="AG1210">
        <v>0.81</v>
      </c>
      <c r="AH1210">
        <v>662.3370000000001</v>
      </c>
      <c r="AI1210">
        <v>155.36299999999994</v>
      </c>
      <c r="AJ1210">
        <v>0.81</v>
      </c>
      <c r="AK1210">
        <v>662.3370000000001</v>
      </c>
      <c r="AL1210">
        <v>155.36299999999994</v>
      </c>
      <c r="AM1210">
        <v>1142.8613905972654</v>
      </c>
      <c r="AN1210">
        <v>268.07859779442009</v>
      </c>
      <c r="AO1210">
        <v>1.5701581467562409</v>
      </c>
      <c r="AP1210">
        <v>0.36830870109096991</v>
      </c>
      <c r="AQ1210">
        <v>0.13341858489683281</v>
      </c>
    </row>
    <row r="1211" spans="1:43" x14ac:dyDescent="0.35">
      <c r="A1211">
        <v>1210</v>
      </c>
      <c r="B1211">
        <v>84</v>
      </c>
      <c r="C1211" t="s">
        <v>32</v>
      </c>
      <c r="D1211">
        <v>-22.839504999999999</v>
      </c>
      <c r="E1211" s="2">
        <v>-43.114111000000001</v>
      </c>
      <c r="F1211">
        <v>0.26</v>
      </c>
      <c r="G1211" t="s">
        <v>47</v>
      </c>
      <c r="H1211" s="23">
        <v>0</v>
      </c>
      <c r="I1211">
        <v>716.08567507968598</v>
      </c>
      <c r="J1211" s="80">
        <v>2017</v>
      </c>
      <c r="K1211" t="s">
        <v>40</v>
      </c>
      <c r="L1211">
        <v>15</v>
      </c>
      <c r="M1211">
        <v>1.535693518</v>
      </c>
      <c r="N1211">
        <v>5</v>
      </c>
      <c r="O1211" t="s">
        <v>12</v>
      </c>
      <c r="P1211">
        <v>89</v>
      </c>
      <c r="Q1211" t="s">
        <v>13</v>
      </c>
      <c r="R1211" t="s">
        <v>14</v>
      </c>
      <c r="S1211" t="s">
        <v>14</v>
      </c>
      <c r="T1211" s="79">
        <v>0</v>
      </c>
      <c r="U1211" s="79">
        <v>5</v>
      </c>
      <c r="V1211" s="79">
        <v>2.5</v>
      </c>
      <c r="W1211" s="79">
        <v>5</v>
      </c>
      <c r="X1211">
        <v>1.373883272</v>
      </c>
      <c r="Y1211" t="s">
        <v>1124</v>
      </c>
      <c r="Z1211" t="s">
        <v>622</v>
      </c>
      <c r="AA1211">
        <v>12</v>
      </c>
      <c r="AB1211">
        <v>696.41700000000003</v>
      </c>
      <c r="AC1211">
        <v>55.646105749999997</v>
      </c>
      <c r="AD1211" t="s">
        <v>525</v>
      </c>
      <c r="AE1211" t="s">
        <v>532</v>
      </c>
      <c r="AF1211">
        <v>696.4</v>
      </c>
      <c r="AG1211">
        <v>0.81</v>
      </c>
      <c r="AH1211">
        <v>564.08400000000006</v>
      </c>
      <c r="AI1211">
        <v>132.31599999999992</v>
      </c>
      <c r="AJ1211">
        <v>0.81</v>
      </c>
      <c r="AK1211">
        <v>564.08400000000006</v>
      </c>
      <c r="AL1211">
        <v>132.31599999999992</v>
      </c>
      <c r="AM1211">
        <v>973.32600270506975</v>
      </c>
      <c r="AN1211">
        <v>228.3110376715594</v>
      </c>
      <c r="AO1211">
        <v>1.3372363133191221</v>
      </c>
      <c r="AP1211">
        <v>0.31367271546991732</v>
      </c>
      <c r="AQ1211">
        <v>0.13341858489683281</v>
      </c>
    </row>
    <row r="1212" spans="1:43" x14ac:dyDescent="0.35">
      <c r="A1212">
        <v>1211</v>
      </c>
      <c r="B1212">
        <v>84</v>
      </c>
      <c r="C1212" t="s">
        <v>32</v>
      </c>
      <c r="D1212">
        <v>-22.838940999999998</v>
      </c>
      <c r="E1212" s="2">
        <v>-43.215114</v>
      </c>
      <c r="F1212">
        <v>0.73</v>
      </c>
      <c r="G1212" t="s">
        <v>47</v>
      </c>
      <c r="H1212" s="23">
        <v>0</v>
      </c>
      <c r="I1212">
        <v>723.95031991989401</v>
      </c>
      <c r="J1212" s="80">
        <v>2017</v>
      </c>
      <c r="K1212" t="s">
        <v>40</v>
      </c>
      <c r="L1212">
        <v>15</v>
      </c>
      <c r="M1212">
        <v>1.535693518</v>
      </c>
      <c r="N1212">
        <v>5</v>
      </c>
      <c r="O1212" t="s">
        <v>12</v>
      </c>
      <c r="P1212">
        <v>89</v>
      </c>
      <c r="Q1212" t="s">
        <v>13</v>
      </c>
      <c r="R1212" t="s">
        <v>14</v>
      </c>
      <c r="S1212" t="s">
        <v>14</v>
      </c>
      <c r="T1212" s="79">
        <v>0</v>
      </c>
      <c r="U1212" s="79">
        <v>5</v>
      </c>
      <c r="V1212" s="79">
        <v>2.5</v>
      </c>
      <c r="W1212" s="79">
        <v>5</v>
      </c>
      <c r="X1212">
        <v>1.373883272</v>
      </c>
      <c r="Y1212" t="s">
        <v>1124</v>
      </c>
      <c r="Z1212" t="s">
        <v>622</v>
      </c>
      <c r="AA1212">
        <v>12</v>
      </c>
      <c r="AB1212">
        <v>916.05899999999997</v>
      </c>
      <c r="AC1212">
        <v>56.299055600000003</v>
      </c>
      <c r="AD1212" t="s">
        <v>525</v>
      </c>
      <c r="AE1212" t="s">
        <v>532</v>
      </c>
      <c r="AF1212">
        <v>916.1</v>
      </c>
      <c r="AG1212">
        <v>0.81</v>
      </c>
      <c r="AH1212">
        <v>742.04100000000005</v>
      </c>
      <c r="AI1212">
        <v>174.05899999999997</v>
      </c>
      <c r="AJ1212">
        <v>0.81</v>
      </c>
      <c r="AK1212">
        <v>742.04100000000005</v>
      </c>
      <c r="AL1212">
        <v>174.05899999999997</v>
      </c>
      <c r="AM1212">
        <v>1280.390509876672</v>
      </c>
      <c r="AN1212">
        <v>300.33851466242919</v>
      </c>
      <c r="AO1212">
        <v>1.7591071031471104</v>
      </c>
      <c r="AP1212">
        <v>0.41263006123203816</v>
      </c>
      <c r="AQ1212">
        <v>0.13341858489683281</v>
      </c>
    </row>
    <row r="1213" spans="1:43" x14ac:dyDescent="0.35">
      <c r="A1213">
        <v>1212</v>
      </c>
      <c r="B1213">
        <v>84</v>
      </c>
      <c r="C1213" t="s">
        <v>32</v>
      </c>
      <c r="D1213">
        <v>-22.722804</v>
      </c>
      <c r="E1213" s="2">
        <v>-43.077064</v>
      </c>
      <c r="F1213">
        <v>2.85</v>
      </c>
      <c r="G1213" t="s">
        <v>47</v>
      </c>
      <c r="H1213" s="23">
        <v>0</v>
      </c>
      <c r="I1213">
        <v>650.17202803999498</v>
      </c>
      <c r="J1213" s="80">
        <v>2017</v>
      </c>
      <c r="K1213" t="s">
        <v>40</v>
      </c>
      <c r="L1213">
        <v>15</v>
      </c>
      <c r="M1213">
        <v>1.535693518</v>
      </c>
      <c r="N1213">
        <v>5</v>
      </c>
      <c r="O1213" t="s">
        <v>12</v>
      </c>
      <c r="P1213">
        <v>89</v>
      </c>
      <c r="Q1213" t="s">
        <v>13</v>
      </c>
      <c r="R1213" t="s">
        <v>14</v>
      </c>
      <c r="S1213" t="s">
        <v>14</v>
      </c>
      <c r="T1213" s="79">
        <v>0</v>
      </c>
      <c r="U1213" s="79">
        <v>5</v>
      </c>
      <c r="V1213" s="79">
        <v>2.5</v>
      </c>
      <c r="W1213" s="79">
        <v>5</v>
      </c>
      <c r="X1213">
        <v>1.373883272</v>
      </c>
      <c r="Y1213" t="s">
        <v>1124</v>
      </c>
      <c r="Z1213" t="s">
        <v>622</v>
      </c>
      <c r="AA1213">
        <v>12</v>
      </c>
      <c r="AB1213">
        <v>640.327</v>
      </c>
      <c r="AC1213">
        <v>47.058148009999996</v>
      </c>
      <c r="AD1213" t="s">
        <v>525</v>
      </c>
      <c r="AE1213" t="s">
        <v>532</v>
      </c>
      <c r="AF1213">
        <v>640.29999999999995</v>
      </c>
      <c r="AG1213">
        <v>0.81</v>
      </c>
      <c r="AH1213">
        <v>518.64300000000003</v>
      </c>
      <c r="AI1213">
        <v>121.65699999999993</v>
      </c>
      <c r="AJ1213">
        <v>0.81</v>
      </c>
      <c r="AK1213">
        <v>518.64300000000003</v>
      </c>
      <c r="AL1213">
        <v>121.65699999999993</v>
      </c>
      <c r="AM1213">
        <v>894.91763287199331</v>
      </c>
      <c r="AN1213">
        <v>209.9189509205909</v>
      </c>
      <c r="AO1213">
        <v>1.229512365620669</v>
      </c>
      <c r="AP1213">
        <v>0.28840413514558882</v>
      </c>
      <c r="AQ1213">
        <v>0.13341858489683281</v>
      </c>
    </row>
    <row r="1214" spans="1:43" x14ac:dyDescent="0.35">
      <c r="A1214">
        <v>1213</v>
      </c>
      <c r="B1214">
        <v>85</v>
      </c>
      <c r="C1214" t="s">
        <v>9</v>
      </c>
      <c r="D1214">
        <v>30.880859999999998</v>
      </c>
      <c r="E1214" s="2">
        <v>121.97627199999999</v>
      </c>
      <c r="F1214">
        <v>0</v>
      </c>
      <c r="G1214" t="s">
        <v>51</v>
      </c>
      <c r="H1214" s="23">
        <v>1</v>
      </c>
      <c r="I1214">
        <v>3093.9221599545999</v>
      </c>
      <c r="J1214" s="80">
        <v>2018</v>
      </c>
      <c r="K1214" t="s">
        <v>30</v>
      </c>
      <c r="L1214">
        <v>50</v>
      </c>
      <c r="M1214">
        <v>5.4892152799999998</v>
      </c>
      <c r="N1214">
        <v>4.95</v>
      </c>
      <c r="O1214" t="s">
        <v>12</v>
      </c>
      <c r="P1214">
        <v>89</v>
      </c>
      <c r="Q1214" t="s">
        <v>13</v>
      </c>
      <c r="R1214" t="s">
        <v>14</v>
      </c>
      <c r="S1214" t="s">
        <v>14</v>
      </c>
      <c r="T1214" s="79">
        <v>0</v>
      </c>
      <c r="U1214" s="79">
        <v>10</v>
      </c>
      <c r="V1214" s="79">
        <v>5</v>
      </c>
      <c r="W1214" s="79">
        <v>10</v>
      </c>
      <c r="X1214">
        <v>0.61037440930769205</v>
      </c>
      <c r="Y1214" t="s">
        <v>812</v>
      </c>
      <c r="Z1214" t="s">
        <v>619</v>
      </c>
      <c r="AA1214">
        <v>1</v>
      </c>
      <c r="AB1214">
        <v>0.94299999999999995</v>
      </c>
      <c r="AC1214">
        <v>0.32</v>
      </c>
      <c r="AD1214" t="s">
        <v>525</v>
      </c>
      <c r="AE1214" t="s">
        <v>534</v>
      </c>
      <c r="AF1214">
        <v>94.3</v>
      </c>
      <c r="AG1214">
        <v>0.94</v>
      </c>
      <c r="AH1214">
        <v>88.641999999999996</v>
      </c>
      <c r="AI1214">
        <v>5.6580000000000013</v>
      </c>
      <c r="AJ1214">
        <v>0.94</v>
      </c>
      <c r="AK1214">
        <v>88.641999999999996</v>
      </c>
      <c r="AL1214">
        <v>5.6580000000000013</v>
      </c>
      <c r="AM1214">
        <v>546.713506572764</v>
      </c>
      <c r="AN1214">
        <v>34.896606802516864</v>
      </c>
      <c r="AO1214">
        <v>0.33369993363488781</v>
      </c>
      <c r="AP1214">
        <v>2.1299995763929019E-2</v>
      </c>
      <c r="AQ1214">
        <v>0.13328497964724689</v>
      </c>
    </row>
    <row r="1215" spans="1:43" x14ac:dyDescent="0.35">
      <c r="A1215">
        <v>1214</v>
      </c>
      <c r="B1215">
        <v>85</v>
      </c>
      <c r="C1215" t="s">
        <v>9</v>
      </c>
      <c r="D1215">
        <v>30.880859999999998</v>
      </c>
      <c r="E1215" s="2">
        <v>121.97627199999999</v>
      </c>
      <c r="F1215">
        <v>0</v>
      </c>
      <c r="G1215" t="s">
        <v>51</v>
      </c>
      <c r="H1215" s="23">
        <v>1</v>
      </c>
      <c r="I1215">
        <v>3093.9221599545999</v>
      </c>
      <c r="J1215" s="80">
        <v>2018</v>
      </c>
      <c r="K1215" t="s">
        <v>30</v>
      </c>
      <c r="L1215">
        <v>50</v>
      </c>
      <c r="M1215">
        <v>5.4892152799999998</v>
      </c>
      <c r="N1215">
        <v>4.95</v>
      </c>
      <c r="O1215" t="s">
        <v>12</v>
      </c>
      <c r="P1215">
        <v>89</v>
      </c>
      <c r="Q1215" t="s">
        <v>13</v>
      </c>
      <c r="R1215" t="s">
        <v>14</v>
      </c>
      <c r="S1215" t="s">
        <v>14</v>
      </c>
      <c r="T1215" s="79">
        <v>0</v>
      </c>
      <c r="U1215" s="79">
        <v>10</v>
      </c>
      <c r="V1215" s="79">
        <v>5</v>
      </c>
      <c r="W1215" s="79">
        <v>10</v>
      </c>
      <c r="X1215">
        <v>0.61037440930769205</v>
      </c>
      <c r="Y1215" t="s">
        <v>812</v>
      </c>
      <c r="Z1215" t="s">
        <v>619</v>
      </c>
      <c r="AA1215">
        <v>1</v>
      </c>
      <c r="AB1215">
        <v>1.0660000000000001</v>
      </c>
      <c r="AC1215">
        <v>0.16600000000000001</v>
      </c>
      <c r="AD1215" t="s">
        <v>525</v>
      </c>
      <c r="AE1215" t="s">
        <v>534</v>
      </c>
      <c r="AF1215">
        <v>106.6</v>
      </c>
      <c r="AG1215">
        <v>0.94</v>
      </c>
      <c r="AH1215">
        <v>100.20399999999999</v>
      </c>
      <c r="AI1215">
        <v>6.3960000000000008</v>
      </c>
      <c r="AJ1215">
        <v>0.94</v>
      </c>
      <c r="AK1215">
        <v>100.20399999999999</v>
      </c>
      <c r="AL1215">
        <v>6.3960000000000008</v>
      </c>
      <c r="AM1215">
        <v>618.02396395182018</v>
      </c>
      <c r="AN1215">
        <v>39.448338124584268</v>
      </c>
      <c r="AO1215">
        <v>0.37722601193509059</v>
      </c>
      <c r="AP1215">
        <v>2.4078256080963228E-2</v>
      </c>
      <c r="AQ1215">
        <v>0.13328497964724689</v>
      </c>
    </row>
    <row r="1216" spans="1:43" x14ac:dyDescent="0.35">
      <c r="A1216">
        <v>1215</v>
      </c>
      <c r="B1216">
        <v>85</v>
      </c>
      <c r="C1216" t="s">
        <v>9</v>
      </c>
      <c r="D1216">
        <v>30.880859999999998</v>
      </c>
      <c r="E1216" s="2">
        <v>121.97627199999999</v>
      </c>
      <c r="F1216">
        <v>0</v>
      </c>
      <c r="G1216" t="s">
        <v>51</v>
      </c>
      <c r="H1216" s="23">
        <v>1</v>
      </c>
      <c r="I1216">
        <v>3093.9221599545999</v>
      </c>
      <c r="J1216" s="80">
        <v>2018</v>
      </c>
      <c r="K1216" t="s">
        <v>30</v>
      </c>
      <c r="L1216">
        <v>50</v>
      </c>
      <c r="M1216">
        <v>5.4892152799999998</v>
      </c>
      <c r="N1216">
        <v>4.95</v>
      </c>
      <c r="O1216" t="s">
        <v>12</v>
      </c>
      <c r="P1216">
        <v>89</v>
      </c>
      <c r="Q1216" t="s">
        <v>13</v>
      </c>
      <c r="R1216" t="s">
        <v>14</v>
      </c>
      <c r="S1216" t="s">
        <v>14</v>
      </c>
      <c r="T1216" s="79">
        <v>0</v>
      </c>
      <c r="U1216" s="79">
        <v>10</v>
      </c>
      <c r="V1216" s="79">
        <v>5</v>
      </c>
      <c r="W1216" s="79">
        <v>10</v>
      </c>
      <c r="X1216">
        <v>0.61037440930769205</v>
      </c>
      <c r="Y1216" t="s">
        <v>812</v>
      </c>
      <c r="Z1216" t="s">
        <v>619</v>
      </c>
      <c r="AA1216">
        <v>1</v>
      </c>
      <c r="AB1216">
        <v>1.0680000000000001</v>
      </c>
      <c r="AC1216">
        <v>0.26200000000000001</v>
      </c>
      <c r="AD1216" t="s">
        <v>525</v>
      </c>
      <c r="AE1216" t="s">
        <v>534</v>
      </c>
      <c r="AF1216">
        <v>106.8</v>
      </c>
      <c r="AG1216">
        <v>0.94</v>
      </c>
      <c r="AH1216">
        <v>100.392</v>
      </c>
      <c r="AI1216">
        <v>6.4080000000000013</v>
      </c>
      <c r="AJ1216">
        <v>0.94</v>
      </c>
      <c r="AK1216">
        <v>100.392</v>
      </c>
      <c r="AL1216">
        <v>6.4080000000000013</v>
      </c>
      <c r="AM1216">
        <v>619.18348358399999</v>
      </c>
      <c r="AN1216">
        <v>39.522350016000004</v>
      </c>
      <c r="AO1216">
        <v>0.37793375304566301</v>
      </c>
      <c r="AP1216">
        <v>2.4123431045467856E-2</v>
      </c>
      <c r="AQ1216">
        <v>0.13328497964724689</v>
      </c>
    </row>
    <row r="1217" spans="1:43" x14ac:dyDescent="0.35">
      <c r="A1217">
        <v>1216</v>
      </c>
      <c r="B1217">
        <v>85</v>
      </c>
      <c r="C1217" t="s">
        <v>9</v>
      </c>
      <c r="D1217">
        <v>30.880859999999998</v>
      </c>
      <c r="E1217" s="2">
        <v>121.97627199999999</v>
      </c>
      <c r="F1217">
        <v>0</v>
      </c>
      <c r="G1217" t="s">
        <v>51</v>
      </c>
      <c r="H1217" s="23">
        <v>1</v>
      </c>
      <c r="I1217">
        <v>3093.9221599545999</v>
      </c>
      <c r="J1217" s="80">
        <v>2018</v>
      </c>
      <c r="K1217" t="s">
        <v>30</v>
      </c>
      <c r="L1217">
        <v>50</v>
      </c>
      <c r="M1217">
        <v>5.4892152799999998</v>
      </c>
      <c r="N1217">
        <v>4.95</v>
      </c>
      <c r="O1217" t="s">
        <v>12</v>
      </c>
      <c r="P1217">
        <v>89</v>
      </c>
      <c r="Q1217" t="s">
        <v>13</v>
      </c>
      <c r="R1217" t="s">
        <v>14</v>
      </c>
      <c r="S1217" t="s">
        <v>14</v>
      </c>
      <c r="T1217" s="79">
        <v>0</v>
      </c>
      <c r="U1217" s="79">
        <v>10</v>
      </c>
      <c r="V1217" s="79">
        <v>5</v>
      </c>
      <c r="W1217" s="79">
        <v>10</v>
      </c>
      <c r="X1217">
        <v>0.61037440930769205</v>
      </c>
      <c r="Y1217" t="s">
        <v>812</v>
      </c>
      <c r="Z1217" t="s">
        <v>619</v>
      </c>
      <c r="AA1217">
        <v>1</v>
      </c>
      <c r="AB1217">
        <v>1.2769999999999999</v>
      </c>
      <c r="AC1217">
        <v>0.314</v>
      </c>
      <c r="AD1217" t="s">
        <v>525</v>
      </c>
      <c r="AE1217" t="s">
        <v>534</v>
      </c>
      <c r="AF1217">
        <v>127.7</v>
      </c>
      <c r="AG1217">
        <v>0.94</v>
      </c>
      <c r="AH1217">
        <v>120.038</v>
      </c>
      <c r="AI1217">
        <v>7.6620000000000061</v>
      </c>
      <c r="AJ1217">
        <v>0.94</v>
      </c>
      <c r="AK1217">
        <v>120.038</v>
      </c>
      <c r="AL1217">
        <v>7.6620000000000061</v>
      </c>
      <c r="AM1217">
        <v>740.35328514678645</v>
      </c>
      <c r="AN1217">
        <v>47.256592668943853</v>
      </c>
      <c r="AO1217">
        <v>0.45189269910047908</v>
      </c>
      <c r="AP1217">
        <v>2.8844214836200813E-2</v>
      </c>
      <c r="AQ1217">
        <v>0.13328497964724689</v>
      </c>
    </row>
    <row r="1218" spans="1:43" x14ac:dyDescent="0.35">
      <c r="A1218">
        <v>1217</v>
      </c>
      <c r="B1218">
        <v>85</v>
      </c>
      <c r="C1218" t="s">
        <v>9</v>
      </c>
      <c r="D1218">
        <v>30.880859999999998</v>
      </c>
      <c r="E1218" s="2">
        <v>121.97627199999999</v>
      </c>
      <c r="F1218">
        <v>0</v>
      </c>
      <c r="G1218" t="s">
        <v>51</v>
      </c>
      <c r="H1218" s="23">
        <v>1</v>
      </c>
      <c r="I1218">
        <v>3093.9221599545999</v>
      </c>
      <c r="J1218" s="80">
        <v>2018</v>
      </c>
      <c r="K1218" t="s">
        <v>30</v>
      </c>
      <c r="L1218">
        <v>50</v>
      </c>
      <c r="M1218">
        <v>5.4892152799999998</v>
      </c>
      <c r="N1218">
        <v>4.95</v>
      </c>
      <c r="O1218" t="s">
        <v>12</v>
      </c>
      <c r="P1218">
        <v>89</v>
      </c>
      <c r="Q1218" t="s">
        <v>13</v>
      </c>
      <c r="R1218" t="s">
        <v>14</v>
      </c>
      <c r="S1218" t="s">
        <v>14</v>
      </c>
      <c r="T1218" s="79">
        <v>0</v>
      </c>
      <c r="U1218" s="79">
        <v>10</v>
      </c>
      <c r="V1218" s="79">
        <v>5</v>
      </c>
      <c r="W1218" s="79">
        <v>10</v>
      </c>
      <c r="X1218">
        <v>0.61037440930769205</v>
      </c>
      <c r="Y1218" t="s">
        <v>812</v>
      </c>
      <c r="Z1218" t="s">
        <v>619</v>
      </c>
      <c r="AA1218">
        <v>1</v>
      </c>
      <c r="AB1218">
        <v>1.278</v>
      </c>
      <c r="AC1218">
        <v>0.26800000000000002</v>
      </c>
      <c r="AD1218" t="s">
        <v>525</v>
      </c>
      <c r="AE1218" t="s">
        <v>534</v>
      </c>
      <c r="AF1218">
        <v>127.8</v>
      </c>
      <c r="AG1218">
        <v>0.94</v>
      </c>
      <c r="AH1218">
        <v>120.13199999999999</v>
      </c>
      <c r="AI1218">
        <v>7.6680000000000064</v>
      </c>
      <c r="AJ1218">
        <v>0.94</v>
      </c>
      <c r="AK1218">
        <v>120.13199999999999</v>
      </c>
      <c r="AL1218">
        <v>7.6680000000000064</v>
      </c>
      <c r="AM1218">
        <v>740.93304496287635</v>
      </c>
      <c r="AN1218">
        <v>47.293598614651721</v>
      </c>
      <c r="AO1218">
        <v>0.45224656965576532</v>
      </c>
      <c r="AP1218">
        <v>2.8866802318453125E-2</v>
      </c>
      <c r="AQ1218">
        <v>0.13328497964724689</v>
      </c>
    </row>
    <row r="1219" spans="1:43" x14ac:dyDescent="0.35">
      <c r="A1219">
        <v>1218</v>
      </c>
      <c r="B1219">
        <v>85</v>
      </c>
      <c r="C1219" t="s">
        <v>9</v>
      </c>
      <c r="D1219">
        <v>30.880859999999998</v>
      </c>
      <c r="E1219" s="2">
        <v>121.97627199999999</v>
      </c>
      <c r="F1219">
        <v>0</v>
      </c>
      <c r="G1219" t="s">
        <v>51</v>
      </c>
      <c r="H1219" s="23">
        <v>1</v>
      </c>
      <c r="I1219">
        <v>3093.9221599545999</v>
      </c>
      <c r="J1219" s="80">
        <v>2018</v>
      </c>
      <c r="K1219" t="s">
        <v>30</v>
      </c>
      <c r="L1219">
        <v>50</v>
      </c>
      <c r="M1219">
        <v>5.4892152799999998</v>
      </c>
      <c r="N1219">
        <v>4.95</v>
      </c>
      <c r="O1219" t="s">
        <v>12</v>
      </c>
      <c r="P1219">
        <v>89</v>
      </c>
      <c r="Q1219" t="s">
        <v>13</v>
      </c>
      <c r="R1219" t="s">
        <v>14</v>
      </c>
      <c r="S1219" t="s">
        <v>14</v>
      </c>
      <c r="T1219" s="79">
        <v>0</v>
      </c>
      <c r="U1219" s="79">
        <v>10</v>
      </c>
      <c r="V1219" s="79">
        <v>5</v>
      </c>
      <c r="W1219" s="79">
        <v>10</v>
      </c>
      <c r="X1219">
        <v>0.61037440930769205</v>
      </c>
      <c r="Y1219" t="s">
        <v>812</v>
      </c>
      <c r="Z1219" t="s">
        <v>619</v>
      </c>
      <c r="AA1219">
        <v>1</v>
      </c>
      <c r="AB1219">
        <v>1.363</v>
      </c>
      <c r="AC1219">
        <v>0.17599999999999999</v>
      </c>
      <c r="AD1219" t="s">
        <v>525</v>
      </c>
      <c r="AE1219" t="s">
        <v>534</v>
      </c>
      <c r="AF1219">
        <v>136.30000000000001</v>
      </c>
      <c r="AG1219">
        <v>0.94</v>
      </c>
      <c r="AH1219">
        <v>128.12200000000001</v>
      </c>
      <c r="AI1219">
        <v>8.1779999999999973</v>
      </c>
      <c r="AJ1219">
        <v>0.94</v>
      </c>
      <c r="AK1219">
        <v>128.12200000000001</v>
      </c>
      <c r="AL1219">
        <v>8.1779999999999973</v>
      </c>
      <c r="AM1219">
        <v>790.21262933051696</v>
      </c>
      <c r="AN1219">
        <v>50.439103999820198</v>
      </c>
      <c r="AO1219">
        <v>0.48232556685509248</v>
      </c>
      <c r="AP1219">
        <v>3.0786738309899499E-2</v>
      </c>
      <c r="AQ1219">
        <v>0.13328497964724689</v>
      </c>
    </row>
    <row r="1220" spans="1:43" x14ac:dyDescent="0.35">
      <c r="A1220">
        <v>1219</v>
      </c>
      <c r="B1220">
        <v>85</v>
      </c>
      <c r="C1220" t="s">
        <v>9</v>
      </c>
      <c r="D1220">
        <v>30.880859999999998</v>
      </c>
      <c r="E1220" s="2">
        <v>121.97627199999999</v>
      </c>
      <c r="F1220">
        <v>0</v>
      </c>
      <c r="G1220" t="s">
        <v>51</v>
      </c>
      <c r="H1220" s="23">
        <v>1</v>
      </c>
      <c r="I1220">
        <v>3093.9221599545999</v>
      </c>
      <c r="J1220" s="80">
        <v>2018</v>
      </c>
      <c r="K1220" t="s">
        <v>30</v>
      </c>
      <c r="L1220">
        <v>50</v>
      </c>
      <c r="M1220">
        <v>5.4892152799999998</v>
      </c>
      <c r="N1220">
        <v>4.95</v>
      </c>
      <c r="O1220" t="s">
        <v>12</v>
      </c>
      <c r="P1220">
        <v>89</v>
      </c>
      <c r="Q1220" t="s">
        <v>13</v>
      </c>
      <c r="R1220" t="s">
        <v>14</v>
      </c>
      <c r="S1220" t="s">
        <v>14</v>
      </c>
      <c r="T1220" s="79">
        <v>0</v>
      </c>
      <c r="U1220" s="79">
        <v>10</v>
      </c>
      <c r="V1220" s="79">
        <v>5</v>
      </c>
      <c r="W1220" s="79">
        <v>10</v>
      </c>
      <c r="X1220">
        <v>0.61037440930769205</v>
      </c>
      <c r="Y1220" t="s">
        <v>812</v>
      </c>
      <c r="Z1220" t="s">
        <v>619</v>
      </c>
      <c r="AA1220">
        <v>1</v>
      </c>
      <c r="AB1220">
        <v>1.3959999999999999</v>
      </c>
      <c r="AC1220">
        <v>0.182</v>
      </c>
      <c r="AD1220" t="s">
        <v>525</v>
      </c>
      <c r="AE1220" t="s">
        <v>534</v>
      </c>
      <c r="AF1220">
        <v>139.6</v>
      </c>
      <c r="AG1220">
        <v>0.94</v>
      </c>
      <c r="AH1220">
        <v>131.22399999999999</v>
      </c>
      <c r="AI1220">
        <v>8.3760000000000048</v>
      </c>
      <c r="AJ1220">
        <v>0.94</v>
      </c>
      <c r="AK1220">
        <v>131.22399999999999</v>
      </c>
      <c r="AL1220">
        <v>8.3760000000000048</v>
      </c>
      <c r="AM1220">
        <v>809.34470326148312</v>
      </c>
      <c r="AN1220">
        <v>51.660300208179812</v>
      </c>
      <c r="AO1220">
        <v>0.49400329517953706</v>
      </c>
      <c r="AP1220">
        <v>3.1532125224225792E-2</v>
      </c>
      <c r="AQ1220">
        <v>0.13328497964724689</v>
      </c>
    </row>
    <row r="1221" spans="1:43" x14ac:dyDescent="0.35">
      <c r="A1221">
        <v>1220</v>
      </c>
      <c r="B1221">
        <v>85</v>
      </c>
      <c r="C1221" t="s">
        <v>9</v>
      </c>
      <c r="D1221">
        <v>30.880859999999998</v>
      </c>
      <c r="E1221" s="2">
        <v>121.97627199999999</v>
      </c>
      <c r="F1221">
        <v>0</v>
      </c>
      <c r="G1221" t="s">
        <v>51</v>
      </c>
      <c r="H1221" s="23">
        <v>1</v>
      </c>
      <c r="I1221">
        <v>3093.9221599545999</v>
      </c>
      <c r="J1221" s="80">
        <v>2018</v>
      </c>
      <c r="K1221" t="s">
        <v>30</v>
      </c>
      <c r="L1221">
        <v>50</v>
      </c>
      <c r="M1221">
        <v>5.4892152799999998</v>
      </c>
      <c r="N1221">
        <v>4.95</v>
      </c>
      <c r="O1221" t="s">
        <v>12</v>
      </c>
      <c r="P1221">
        <v>89</v>
      </c>
      <c r="Q1221" t="s">
        <v>13</v>
      </c>
      <c r="R1221" t="s">
        <v>14</v>
      </c>
      <c r="S1221" t="s">
        <v>14</v>
      </c>
      <c r="T1221" s="79">
        <v>0</v>
      </c>
      <c r="U1221" s="79">
        <v>10</v>
      </c>
      <c r="V1221" s="79">
        <v>5</v>
      </c>
      <c r="W1221" s="79">
        <v>10</v>
      </c>
      <c r="X1221">
        <v>0.61037440930769205</v>
      </c>
      <c r="Y1221" t="s">
        <v>812</v>
      </c>
      <c r="Z1221" t="s">
        <v>619</v>
      </c>
      <c r="AA1221">
        <v>1</v>
      </c>
      <c r="AB1221">
        <v>1.4239999999999999</v>
      </c>
      <c r="AC1221">
        <v>0.20200000000000001</v>
      </c>
      <c r="AD1221" t="s">
        <v>525</v>
      </c>
      <c r="AE1221" t="s">
        <v>534</v>
      </c>
      <c r="AF1221">
        <v>142.4</v>
      </c>
      <c r="AG1221">
        <v>0.94</v>
      </c>
      <c r="AH1221">
        <v>133.85599999999999</v>
      </c>
      <c r="AI1221">
        <v>8.5440000000000111</v>
      </c>
      <c r="AJ1221">
        <v>0.94</v>
      </c>
      <c r="AK1221">
        <v>133.85599999999999</v>
      </c>
      <c r="AL1221">
        <v>8.5440000000000111</v>
      </c>
      <c r="AM1221">
        <v>825.57797811199998</v>
      </c>
      <c r="AN1221">
        <v>52.696466688000065</v>
      </c>
      <c r="AO1221">
        <v>0.50391167072755072</v>
      </c>
      <c r="AP1221">
        <v>3.2164574727290507E-2</v>
      </c>
      <c r="AQ1221">
        <v>0.13328497964724689</v>
      </c>
    </row>
    <row r="1222" spans="1:43" x14ac:dyDescent="0.35">
      <c r="A1222">
        <v>1221</v>
      </c>
      <c r="B1222">
        <v>85</v>
      </c>
      <c r="C1222" t="s">
        <v>9</v>
      </c>
      <c r="D1222">
        <v>30.880859999999998</v>
      </c>
      <c r="E1222" s="2">
        <v>121.97627199999999</v>
      </c>
      <c r="F1222">
        <v>0</v>
      </c>
      <c r="G1222" t="s">
        <v>51</v>
      </c>
      <c r="H1222" s="23">
        <v>1</v>
      </c>
      <c r="I1222">
        <v>3093.9221599545999</v>
      </c>
      <c r="J1222" s="80">
        <v>2018</v>
      </c>
      <c r="K1222" t="s">
        <v>30</v>
      </c>
      <c r="L1222">
        <v>50</v>
      </c>
      <c r="M1222">
        <v>5.4892152799999998</v>
      </c>
      <c r="N1222">
        <v>4.95</v>
      </c>
      <c r="O1222" t="s">
        <v>12</v>
      </c>
      <c r="P1222">
        <v>89</v>
      </c>
      <c r="Q1222" t="s">
        <v>13</v>
      </c>
      <c r="R1222" t="s">
        <v>14</v>
      </c>
      <c r="S1222" t="s">
        <v>14</v>
      </c>
      <c r="T1222" s="79">
        <v>0</v>
      </c>
      <c r="U1222" s="79">
        <v>10</v>
      </c>
      <c r="V1222" s="79">
        <v>5</v>
      </c>
      <c r="W1222" s="79">
        <v>10</v>
      </c>
      <c r="X1222">
        <v>0.61037440930769205</v>
      </c>
      <c r="Y1222" t="s">
        <v>812</v>
      </c>
      <c r="Z1222" t="s">
        <v>619</v>
      </c>
      <c r="AA1222">
        <v>1</v>
      </c>
      <c r="AB1222">
        <v>1.4259999999999999</v>
      </c>
      <c r="AC1222">
        <v>0.52600000000000002</v>
      </c>
      <c r="AD1222" t="s">
        <v>525</v>
      </c>
      <c r="AE1222" t="s">
        <v>534</v>
      </c>
      <c r="AF1222">
        <v>142.6</v>
      </c>
      <c r="AG1222">
        <v>0.94</v>
      </c>
      <c r="AH1222">
        <v>134.04399999999998</v>
      </c>
      <c r="AI1222">
        <v>8.5560000000000116</v>
      </c>
      <c r="AJ1222">
        <v>0.94</v>
      </c>
      <c r="AK1222">
        <v>134.04399999999998</v>
      </c>
      <c r="AL1222">
        <v>8.5560000000000116</v>
      </c>
      <c r="AM1222">
        <v>826.73749774417968</v>
      </c>
      <c r="AN1222">
        <v>52.770478579415801</v>
      </c>
      <c r="AO1222">
        <v>0.50461941183812309</v>
      </c>
      <c r="AP1222">
        <v>3.2209749691795138E-2</v>
      </c>
      <c r="AQ1222">
        <v>0.13328497964724689</v>
      </c>
    </row>
    <row r="1223" spans="1:43" x14ac:dyDescent="0.35">
      <c r="A1223">
        <v>1222</v>
      </c>
      <c r="B1223">
        <v>85</v>
      </c>
      <c r="C1223" t="s">
        <v>9</v>
      </c>
      <c r="D1223">
        <v>30.880859999999998</v>
      </c>
      <c r="E1223" s="2">
        <v>121.97627199999999</v>
      </c>
      <c r="F1223">
        <v>0</v>
      </c>
      <c r="G1223" t="s">
        <v>51</v>
      </c>
      <c r="H1223" s="23">
        <v>1</v>
      </c>
      <c r="I1223">
        <v>3093.9221599545999</v>
      </c>
      <c r="J1223" s="80">
        <v>2018</v>
      </c>
      <c r="K1223" t="s">
        <v>30</v>
      </c>
      <c r="L1223">
        <v>50</v>
      </c>
      <c r="M1223">
        <v>5.4892152799999998</v>
      </c>
      <c r="N1223">
        <v>4.95</v>
      </c>
      <c r="O1223" t="s">
        <v>12</v>
      </c>
      <c r="P1223">
        <v>89</v>
      </c>
      <c r="Q1223" t="s">
        <v>13</v>
      </c>
      <c r="R1223" t="s">
        <v>14</v>
      </c>
      <c r="S1223" t="s">
        <v>14</v>
      </c>
      <c r="T1223" s="79">
        <v>0</v>
      </c>
      <c r="U1223" s="79">
        <v>10</v>
      </c>
      <c r="V1223" s="79">
        <v>5</v>
      </c>
      <c r="W1223" s="79">
        <v>10</v>
      </c>
      <c r="X1223">
        <v>0.61037440930769205</v>
      </c>
      <c r="Y1223" t="s">
        <v>812</v>
      </c>
      <c r="Z1223" t="s">
        <v>619</v>
      </c>
      <c r="AA1223">
        <v>1</v>
      </c>
      <c r="AB1223">
        <v>1.429</v>
      </c>
      <c r="AC1223">
        <v>0.23100000000000001</v>
      </c>
      <c r="AD1223" t="s">
        <v>525</v>
      </c>
      <c r="AE1223" t="s">
        <v>534</v>
      </c>
      <c r="AF1223">
        <v>142.9</v>
      </c>
      <c r="AG1223">
        <v>0.94</v>
      </c>
      <c r="AH1223">
        <v>134.32599999999999</v>
      </c>
      <c r="AI1223">
        <v>8.5740000000000123</v>
      </c>
      <c r="AJ1223">
        <v>0.94</v>
      </c>
      <c r="AK1223">
        <v>134.32599999999999</v>
      </c>
      <c r="AL1223">
        <v>8.5740000000000123</v>
      </c>
      <c r="AM1223">
        <v>828.47677719244928</v>
      </c>
      <c r="AN1223">
        <v>52.881496416539399</v>
      </c>
      <c r="AO1223">
        <v>0.50568102350398159</v>
      </c>
      <c r="AP1223">
        <v>3.2277512138552067E-2</v>
      </c>
      <c r="AQ1223">
        <v>0.13328497964724689</v>
      </c>
    </row>
    <row r="1224" spans="1:43" x14ac:dyDescent="0.35">
      <c r="A1224">
        <v>1223</v>
      </c>
      <c r="B1224">
        <v>85</v>
      </c>
      <c r="C1224" t="s">
        <v>9</v>
      </c>
      <c r="D1224">
        <v>30.880859999999998</v>
      </c>
      <c r="E1224" s="2">
        <v>121.97627199999999</v>
      </c>
      <c r="F1224">
        <v>0</v>
      </c>
      <c r="G1224" t="s">
        <v>51</v>
      </c>
      <c r="H1224" s="23">
        <v>1</v>
      </c>
      <c r="I1224">
        <v>3093.9221599545999</v>
      </c>
      <c r="J1224" s="80">
        <v>2018</v>
      </c>
      <c r="K1224" t="s">
        <v>30</v>
      </c>
      <c r="L1224">
        <v>50</v>
      </c>
      <c r="M1224">
        <v>5.4892152799999998</v>
      </c>
      <c r="N1224">
        <v>4.95</v>
      </c>
      <c r="O1224" t="s">
        <v>12</v>
      </c>
      <c r="P1224">
        <v>89</v>
      </c>
      <c r="Q1224" t="s">
        <v>13</v>
      </c>
      <c r="R1224" t="s">
        <v>14</v>
      </c>
      <c r="S1224" t="s">
        <v>14</v>
      </c>
      <c r="T1224" s="79">
        <v>0</v>
      </c>
      <c r="U1224" s="79">
        <v>10</v>
      </c>
      <c r="V1224" s="79">
        <v>5</v>
      </c>
      <c r="W1224" s="79">
        <v>10</v>
      </c>
      <c r="X1224">
        <v>0.61037440930769205</v>
      </c>
      <c r="Y1224" t="s">
        <v>812</v>
      </c>
      <c r="Z1224" t="s">
        <v>619</v>
      </c>
      <c r="AA1224">
        <v>1</v>
      </c>
      <c r="AB1224">
        <v>1.4319999999999999</v>
      </c>
      <c r="AC1224">
        <v>0.18099999999999999</v>
      </c>
      <c r="AD1224" t="s">
        <v>525</v>
      </c>
      <c r="AE1224" t="s">
        <v>534</v>
      </c>
      <c r="AF1224">
        <v>143.19999999999999</v>
      </c>
      <c r="AG1224">
        <v>0.94</v>
      </c>
      <c r="AH1224">
        <v>134.60799999999998</v>
      </c>
      <c r="AI1224">
        <v>8.592000000000013</v>
      </c>
      <c r="AJ1224">
        <v>0.94</v>
      </c>
      <c r="AK1224">
        <v>134.60799999999998</v>
      </c>
      <c r="AL1224">
        <v>8.592000000000013</v>
      </c>
      <c r="AM1224">
        <v>830.21605664071899</v>
      </c>
      <c r="AN1224">
        <v>52.992514253663003</v>
      </c>
      <c r="AO1224">
        <v>0.50674263516984019</v>
      </c>
      <c r="AP1224">
        <v>3.234527458530901E-2</v>
      </c>
      <c r="AQ1224">
        <v>0.13328497964724689</v>
      </c>
    </row>
    <row r="1225" spans="1:43" x14ac:dyDescent="0.35">
      <c r="A1225">
        <v>1224</v>
      </c>
      <c r="B1225">
        <v>85</v>
      </c>
      <c r="C1225" t="s">
        <v>9</v>
      </c>
      <c r="D1225">
        <v>30.880859999999998</v>
      </c>
      <c r="E1225" s="2">
        <v>121.97627199999999</v>
      </c>
      <c r="F1225">
        <v>0</v>
      </c>
      <c r="G1225" t="s">
        <v>51</v>
      </c>
      <c r="H1225" s="23">
        <v>1</v>
      </c>
      <c r="I1225">
        <v>3093.9221599545999</v>
      </c>
      <c r="J1225" s="80">
        <v>2018</v>
      </c>
      <c r="K1225" t="s">
        <v>30</v>
      </c>
      <c r="L1225">
        <v>50</v>
      </c>
      <c r="M1225">
        <v>5.4892152799999998</v>
      </c>
      <c r="N1225">
        <v>4.95</v>
      </c>
      <c r="O1225" t="s">
        <v>12</v>
      </c>
      <c r="P1225">
        <v>89</v>
      </c>
      <c r="Q1225" t="s">
        <v>13</v>
      </c>
      <c r="R1225" t="s">
        <v>14</v>
      </c>
      <c r="S1225" t="s">
        <v>14</v>
      </c>
      <c r="T1225" s="79">
        <v>0</v>
      </c>
      <c r="U1225" s="79">
        <v>10</v>
      </c>
      <c r="V1225" s="79">
        <v>5</v>
      </c>
      <c r="W1225" s="79">
        <v>10</v>
      </c>
      <c r="X1225">
        <v>0.61037440930769205</v>
      </c>
      <c r="Y1225" t="s">
        <v>812</v>
      </c>
      <c r="Z1225" t="s">
        <v>619</v>
      </c>
      <c r="AA1225">
        <v>1</v>
      </c>
      <c r="AB1225">
        <v>1.4550000000000001</v>
      </c>
      <c r="AC1225">
        <v>0.24</v>
      </c>
      <c r="AD1225" t="s">
        <v>525</v>
      </c>
      <c r="AE1225" t="s">
        <v>534</v>
      </c>
      <c r="AF1225">
        <v>145.5</v>
      </c>
      <c r="AG1225">
        <v>0.94</v>
      </c>
      <c r="AH1225">
        <v>136.76999999999998</v>
      </c>
      <c r="AI1225">
        <v>8.7300000000000182</v>
      </c>
      <c r="AJ1225">
        <v>0.94</v>
      </c>
      <c r="AK1225">
        <v>136.76999999999998</v>
      </c>
      <c r="AL1225">
        <v>8.7300000000000182</v>
      </c>
      <c r="AM1225">
        <v>843.55053241078645</v>
      </c>
      <c r="AN1225">
        <v>53.843651004943936</v>
      </c>
      <c r="AO1225">
        <v>0.51488165794142293</v>
      </c>
      <c r="AP1225">
        <v>3.2864786677112172E-2</v>
      </c>
      <c r="AQ1225">
        <v>0.13328497964724689</v>
      </c>
    </row>
    <row r="1226" spans="1:43" x14ac:dyDescent="0.35">
      <c r="A1226">
        <v>1225</v>
      </c>
      <c r="B1226">
        <v>85</v>
      </c>
      <c r="C1226" t="s">
        <v>9</v>
      </c>
      <c r="D1226">
        <v>30.880859999999998</v>
      </c>
      <c r="E1226" s="2">
        <v>121.97627199999999</v>
      </c>
      <c r="F1226">
        <v>0</v>
      </c>
      <c r="G1226" t="s">
        <v>51</v>
      </c>
      <c r="H1226" s="23">
        <v>1</v>
      </c>
      <c r="I1226">
        <v>3093.9221599545999</v>
      </c>
      <c r="J1226" s="80">
        <v>2018</v>
      </c>
      <c r="K1226" t="s">
        <v>30</v>
      </c>
      <c r="L1226">
        <v>50</v>
      </c>
      <c r="M1226">
        <v>5.4892152799999998</v>
      </c>
      <c r="N1226">
        <v>4.95</v>
      </c>
      <c r="O1226" t="s">
        <v>12</v>
      </c>
      <c r="P1226">
        <v>89</v>
      </c>
      <c r="Q1226" t="s">
        <v>13</v>
      </c>
      <c r="R1226" t="s">
        <v>14</v>
      </c>
      <c r="S1226" t="s">
        <v>14</v>
      </c>
      <c r="T1226" s="79">
        <v>0</v>
      </c>
      <c r="U1226" s="79">
        <v>10</v>
      </c>
      <c r="V1226" s="79">
        <v>5</v>
      </c>
      <c r="W1226" s="79">
        <v>10</v>
      </c>
      <c r="X1226">
        <v>0.61037440930769205</v>
      </c>
      <c r="Y1226" t="s">
        <v>812</v>
      </c>
      <c r="Z1226" t="s">
        <v>619</v>
      </c>
      <c r="AA1226">
        <v>1</v>
      </c>
      <c r="AB1226">
        <v>1.494</v>
      </c>
      <c r="AC1226">
        <v>0.27500000000000002</v>
      </c>
      <c r="AD1226" t="s">
        <v>525</v>
      </c>
      <c r="AE1226" t="s">
        <v>534</v>
      </c>
      <c r="AF1226">
        <v>149.4</v>
      </c>
      <c r="AG1226">
        <v>0.94</v>
      </c>
      <c r="AH1226">
        <v>140.43600000000001</v>
      </c>
      <c r="AI1226">
        <v>8.9639999999999986</v>
      </c>
      <c r="AJ1226">
        <v>0.94</v>
      </c>
      <c r="AK1226">
        <v>140.43600000000001</v>
      </c>
      <c r="AL1226">
        <v>8.9639999999999986</v>
      </c>
      <c r="AM1226">
        <v>866.16116523829214</v>
      </c>
      <c r="AN1226">
        <v>55.286882887550547</v>
      </c>
      <c r="AO1226">
        <v>0.52868260959758484</v>
      </c>
      <c r="AP1226">
        <v>3.3745698484952215E-2</v>
      </c>
      <c r="AQ1226">
        <v>0.13328497964724689</v>
      </c>
    </row>
    <row r="1227" spans="1:43" x14ac:dyDescent="0.35">
      <c r="A1227">
        <v>1226</v>
      </c>
      <c r="B1227">
        <v>85</v>
      </c>
      <c r="C1227" t="s">
        <v>9</v>
      </c>
      <c r="D1227">
        <v>30.880859999999998</v>
      </c>
      <c r="E1227" s="2">
        <v>121.97627199999999</v>
      </c>
      <c r="F1227">
        <v>0</v>
      </c>
      <c r="G1227" t="s">
        <v>51</v>
      </c>
      <c r="H1227" s="23">
        <v>1</v>
      </c>
      <c r="I1227">
        <v>3093.9221599545999</v>
      </c>
      <c r="J1227" s="80">
        <v>2018</v>
      </c>
      <c r="K1227" t="s">
        <v>30</v>
      </c>
      <c r="L1227">
        <v>50</v>
      </c>
      <c r="M1227">
        <v>5.4892152799999998</v>
      </c>
      <c r="N1227">
        <v>4.95</v>
      </c>
      <c r="O1227" t="s">
        <v>12</v>
      </c>
      <c r="P1227">
        <v>89</v>
      </c>
      <c r="Q1227" t="s">
        <v>13</v>
      </c>
      <c r="R1227" t="s">
        <v>14</v>
      </c>
      <c r="S1227" t="s">
        <v>14</v>
      </c>
      <c r="T1227" s="79">
        <v>0</v>
      </c>
      <c r="U1227" s="79">
        <v>10</v>
      </c>
      <c r="V1227" s="79">
        <v>5</v>
      </c>
      <c r="W1227" s="79">
        <v>10</v>
      </c>
      <c r="X1227">
        <v>0.61037440930769205</v>
      </c>
      <c r="Y1227" t="s">
        <v>812</v>
      </c>
      <c r="Z1227" t="s">
        <v>619</v>
      </c>
      <c r="AA1227">
        <v>1</v>
      </c>
      <c r="AB1227">
        <v>1.54</v>
      </c>
      <c r="AC1227">
        <v>0.27400000000000002</v>
      </c>
      <c r="AD1227" t="s">
        <v>525</v>
      </c>
      <c r="AE1227" t="s">
        <v>534</v>
      </c>
      <c r="AF1227">
        <v>154</v>
      </c>
      <c r="AG1227">
        <v>0.94</v>
      </c>
      <c r="AH1227">
        <v>144.76</v>
      </c>
      <c r="AI1227">
        <v>9.2400000000000091</v>
      </c>
      <c r="AJ1227">
        <v>0.94</v>
      </c>
      <c r="AK1227">
        <v>144.76</v>
      </c>
      <c r="AL1227">
        <v>9.2400000000000091</v>
      </c>
      <c r="AM1227">
        <v>892.83011677842671</v>
      </c>
      <c r="AN1227">
        <v>56.989156390112413</v>
      </c>
      <c r="AO1227">
        <v>0.54496065514074987</v>
      </c>
      <c r="AP1227">
        <v>3.4784722668558546E-2</v>
      </c>
      <c r="AQ1227">
        <v>0.13328497964724689</v>
      </c>
    </row>
    <row r="1228" spans="1:43" x14ac:dyDescent="0.35">
      <c r="A1228">
        <v>1227</v>
      </c>
      <c r="B1228">
        <v>85</v>
      </c>
      <c r="C1228" t="s">
        <v>9</v>
      </c>
      <c r="D1228">
        <v>30.880859999999998</v>
      </c>
      <c r="E1228" s="2">
        <v>121.97627199999999</v>
      </c>
      <c r="F1228">
        <v>0</v>
      </c>
      <c r="G1228" t="s">
        <v>51</v>
      </c>
      <c r="H1228" s="23">
        <v>1</v>
      </c>
      <c r="I1228">
        <v>3093.9221599545999</v>
      </c>
      <c r="J1228" s="80">
        <v>2018</v>
      </c>
      <c r="K1228" t="s">
        <v>30</v>
      </c>
      <c r="L1228">
        <v>50</v>
      </c>
      <c r="M1228">
        <v>5.4892152799999998</v>
      </c>
      <c r="N1228">
        <v>4.95</v>
      </c>
      <c r="O1228" t="s">
        <v>12</v>
      </c>
      <c r="P1228">
        <v>89</v>
      </c>
      <c r="Q1228" t="s">
        <v>13</v>
      </c>
      <c r="R1228" t="s">
        <v>14</v>
      </c>
      <c r="S1228" t="s">
        <v>14</v>
      </c>
      <c r="T1228" s="79">
        <v>0</v>
      </c>
      <c r="U1228" s="79">
        <v>10</v>
      </c>
      <c r="V1228" s="79">
        <v>5</v>
      </c>
      <c r="W1228" s="79">
        <v>10</v>
      </c>
      <c r="X1228">
        <v>0.61037440930769205</v>
      </c>
      <c r="Y1228" t="s">
        <v>812</v>
      </c>
      <c r="Z1228" t="s">
        <v>619</v>
      </c>
      <c r="AA1228">
        <v>1</v>
      </c>
      <c r="AB1228">
        <v>1.542</v>
      </c>
      <c r="AC1228">
        <v>0.21199999999999999</v>
      </c>
      <c r="AD1228" t="s">
        <v>525</v>
      </c>
      <c r="AE1228" t="s">
        <v>534</v>
      </c>
      <c r="AF1228">
        <v>154.19999999999999</v>
      </c>
      <c r="AG1228">
        <v>0.94</v>
      </c>
      <c r="AH1228">
        <v>144.94799999999998</v>
      </c>
      <c r="AI1228">
        <v>9.2520000000000095</v>
      </c>
      <c r="AJ1228">
        <v>0.94</v>
      </c>
      <c r="AK1228">
        <v>144.94799999999998</v>
      </c>
      <c r="AL1228">
        <v>9.2520000000000095</v>
      </c>
      <c r="AM1228">
        <v>893.98963641060652</v>
      </c>
      <c r="AN1228">
        <v>57.063168281528156</v>
      </c>
      <c r="AO1228">
        <v>0.54566839625132235</v>
      </c>
      <c r="AP1228">
        <v>3.4829897633063177E-2</v>
      </c>
      <c r="AQ1228">
        <v>0.13328497964724689</v>
      </c>
    </row>
    <row r="1229" spans="1:43" x14ac:dyDescent="0.35">
      <c r="A1229">
        <v>1228</v>
      </c>
      <c r="B1229">
        <v>85</v>
      </c>
      <c r="C1229" t="s">
        <v>9</v>
      </c>
      <c r="D1229">
        <v>30.880859999999998</v>
      </c>
      <c r="E1229" s="2">
        <v>121.97627199999999</v>
      </c>
      <c r="F1229">
        <v>0</v>
      </c>
      <c r="G1229" t="s">
        <v>51</v>
      </c>
      <c r="H1229" s="23">
        <v>1</v>
      </c>
      <c r="I1229">
        <v>3093.9221599545999</v>
      </c>
      <c r="J1229" s="80">
        <v>2018</v>
      </c>
      <c r="K1229" t="s">
        <v>30</v>
      </c>
      <c r="L1229">
        <v>50</v>
      </c>
      <c r="M1229">
        <v>5.4892152799999998</v>
      </c>
      <c r="N1229">
        <v>4.95</v>
      </c>
      <c r="O1229" t="s">
        <v>12</v>
      </c>
      <c r="P1229">
        <v>89</v>
      </c>
      <c r="Q1229" t="s">
        <v>13</v>
      </c>
      <c r="R1229" t="s">
        <v>14</v>
      </c>
      <c r="S1229" t="s">
        <v>14</v>
      </c>
      <c r="T1229" s="79">
        <v>0</v>
      </c>
      <c r="U1229" s="79">
        <v>10</v>
      </c>
      <c r="V1229" s="79">
        <v>5</v>
      </c>
      <c r="W1229" s="79">
        <v>10</v>
      </c>
      <c r="X1229">
        <v>0.61037440930769205</v>
      </c>
      <c r="Y1229" t="s">
        <v>812</v>
      </c>
      <c r="Z1229" t="s">
        <v>619</v>
      </c>
      <c r="AA1229">
        <v>1</v>
      </c>
      <c r="AB1229">
        <v>1.5529999999999999</v>
      </c>
      <c r="AC1229">
        <v>0.45</v>
      </c>
      <c r="AD1229" t="s">
        <v>525</v>
      </c>
      <c r="AE1229" t="s">
        <v>534</v>
      </c>
      <c r="AF1229">
        <v>155.30000000000001</v>
      </c>
      <c r="AG1229">
        <v>0.94</v>
      </c>
      <c r="AH1229">
        <v>145.982</v>
      </c>
      <c r="AI1229">
        <v>9.3180000000000121</v>
      </c>
      <c r="AJ1229">
        <v>0.94</v>
      </c>
      <c r="AK1229">
        <v>145.982</v>
      </c>
      <c r="AL1229">
        <v>9.3180000000000121</v>
      </c>
      <c r="AM1229">
        <v>900.36699438759558</v>
      </c>
      <c r="AN1229">
        <v>57.470233684314678</v>
      </c>
      <c r="AO1229">
        <v>0.54956097235947077</v>
      </c>
      <c r="AP1229">
        <v>3.5078359937838595E-2</v>
      </c>
      <c r="AQ1229">
        <v>0.13328497964724689</v>
      </c>
    </row>
    <row r="1230" spans="1:43" x14ac:dyDescent="0.35">
      <c r="A1230">
        <v>1229</v>
      </c>
      <c r="B1230">
        <v>85</v>
      </c>
      <c r="C1230" t="s">
        <v>9</v>
      </c>
      <c r="D1230">
        <v>30.880859999999998</v>
      </c>
      <c r="E1230" s="2">
        <v>121.97627199999999</v>
      </c>
      <c r="F1230">
        <v>0</v>
      </c>
      <c r="G1230" t="s">
        <v>51</v>
      </c>
      <c r="H1230" s="23">
        <v>1</v>
      </c>
      <c r="I1230">
        <v>3093.9221599545999</v>
      </c>
      <c r="J1230" s="80">
        <v>2018</v>
      </c>
      <c r="K1230" t="s">
        <v>30</v>
      </c>
      <c r="L1230">
        <v>50</v>
      </c>
      <c r="M1230">
        <v>5.4892152799999998</v>
      </c>
      <c r="N1230">
        <v>4.95</v>
      </c>
      <c r="O1230" t="s">
        <v>12</v>
      </c>
      <c r="P1230">
        <v>89</v>
      </c>
      <c r="Q1230" t="s">
        <v>13</v>
      </c>
      <c r="R1230" t="s">
        <v>14</v>
      </c>
      <c r="S1230" t="s">
        <v>14</v>
      </c>
      <c r="T1230" s="79">
        <v>0</v>
      </c>
      <c r="U1230" s="79">
        <v>10</v>
      </c>
      <c r="V1230" s="79">
        <v>5</v>
      </c>
      <c r="W1230" s="79">
        <v>10</v>
      </c>
      <c r="X1230">
        <v>0.61037440930769205</v>
      </c>
      <c r="Y1230" t="s">
        <v>812</v>
      </c>
      <c r="Z1230" t="s">
        <v>619</v>
      </c>
      <c r="AA1230">
        <v>1</v>
      </c>
      <c r="AB1230">
        <v>1.5580000000000001</v>
      </c>
      <c r="AC1230">
        <v>0.23899999999999999</v>
      </c>
      <c r="AD1230" t="s">
        <v>525</v>
      </c>
      <c r="AE1230" t="s">
        <v>534</v>
      </c>
      <c r="AF1230">
        <v>155.80000000000001</v>
      </c>
      <c r="AG1230">
        <v>0.94</v>
      </c>
      <c r="AH1230">
        <v>146.452</v>
      </c>
      <c r="AI1230">
        <v>9.3480000000000132</v>
      </c>
      <c r="AJ1230">
        <v>0.94</v>
      </c>
      <c r="AK1230">
        <v>146.452</v>
      </c>
      <c r="AL1230">
        <v>9.3480000000000132</v>
      </c>
      <c r="AM1230">
        <v>903.26579346804488</v>
      </c>
      <c r="AN1230">
        <v>57.655263412854005</v>
      </c>
      <c r="AO1230">
        <v>0.55133032513590163</v>
      </c>
      <c r="AP1230">
        <v>3.5191297349100155E-2</v>
      </c>
      <c r="AQ1230">
        <v>0.13328497964724689</v>
      </c>
    </row>
    <row r="1231" spans="1:43" x14ac:dyDescent="0.35">
      <c r="A1231">
        <v>1230</v>
      </c>
      <c r="B1231">
        <v>85</v>
      </c>
      <c r="C1231" t="s">
        <v>9</v>
      </c>
      <c r="D1231">
        <v>30.880859999999998</v>
      </c>
      <c r="E1231" s="2">
        <v>121.97627199999999</v>
      </c>
      <c r="F1231">
        <v>0</v>
      </c>
      <c r="G1231" t="s">
        <v>51</v>
      </c>
      <c r="H1231" s="23">
        <v>1</v>
      </c>
      <c r="I1231">
        <v>3093.9221599545999</v>
      </c>
      <c r="J1231" s="80">
        <v>2018</v>
      </c>
      <c r="K1231" t="s">
        <v>30</v>
      </c>
      <c r="L1231">
        <v>50</v>
      </c>
      <c r="M1231">
        <v>5.4892152799999998</v>
      </c>
      <c r="N1231">
        <v>4.95</v>
      </c>
      <c r="O1231" t="s">
        <v>12</v>
      </c>
      <c r="P1231">
        <v>89</v>
      </c>
      <c r="Q1231" t="s">
        <v>13</v>
      </c>
      <c r="R1231" t="s">
        <v>14</v>
      </c>
      <c r="S1231" t="s">
        <v>14</v>
      </c>
      <c r="T1231" s="79">
        <v>0</v>
      </c>
      <c r="U1231" s="79">
        <v>10</v>
      </c>
      <c r="V1231" s="79">
        <v>5</v>
      </c>
      <c r="W1231" s="79">
        <v>10</v>
      </c>
      <c r="X1231">
        <v>0.61037440930769205</v>
      </c>
      <c r="Y1231" t="s">
        <v>812</v>
      </c>
      <c r="Z1231" t="s">
        <v>619</v>
      </c>
      <c r="AA1231">
        <v>1</v>
      </c>
      <c r="AB1231">
        <v>1.589</v>
      </c>
      <c r="AC1231">
        <v>0.35899999999999999</v>
      </c>
      <c r="AD1231" t="s">
        <v>525</v>
      </c>
      <c r="AE1231" t="s">
        <v>534</v>
      </c>
      <c r="AF1231">
        <v>158.9</v>
      </c>
      <c r="AG1231">
        <v>0.94</v>
      </c>
      <c r="AH1231">
        <v>149.36599999999999</v>
      </c>
      <c r="AI1231">
        <v>9.5340000000000202</v>
      </c>
      <c r="AJ1231">
        <v>0.94</v>
      </c>
      <c r="AK1231">
        <v>149.36599999999999</v>
      </c>
      <c r="AL1231">
        <v>9.5340000000000202</v>
      </c>
      <c r="AM1231">
        <v>921.23834776683134</v>
      </c>
      <c r="AN1231">
        <v>58.802447729797876</v>
      </c>
      <c r="AO1231">
        <v>0.56230031234977385</v>
      </c>
      <c r="AP1231">
        <v>3.5891509298921813E-2</v>
      </c>
      <c r="AQ1231">
        <v>0.13328497964724689</v>
      </c>
    </row>
    <row r="1232" spans="1:43" x14ac:dyDescent="0.35">
      <c r="A1232">
        <v>1231</v>
      </c>
      <c r="B1232">
        <v>85</v>
      </c>
      <c r="C1232" t="s">
        <v>9</v>
      </c>
      <c r="D1232">
        <v>30.880859999999998</v>
      </c>
      <c r="E1232" s="2">
        <v>121.97627199999999</v>
      </c>
      <c r="F1232">
        <v>0</v>
      </c>
      <c r="G1232" t="s">
        <v>51</v>
      </c>
      <c r="H1232" s="23">
        <v>1</v>
      </c>
      <c r="I1232">
        <v>3093.9221599545999</v>
      </c>
      <c r="J1232" s="80">
        <v>2018</v>
      </c>
      <c r="K1232" t="s">
        <v>30</v>
      </c>
      <c r="L1232">
        <v>50</v>
      </c>
      <c r="M1232">
        <v>5.4892152799999998</v>
      </c>
      <c r="N1232">
        <v>4.95</v>
      </c>
      <c r="O1232" t="s">
        <v>12</v>
      </c>
      <c r="P1232">
        <v>89</v>
      </c>
      <c r="Q1232" t="s">
        <v>13</v>
      </c>
      <c r="R1232" t="s">
        <v>14</v>
      </c>
      <c r="S1232" t="s">
        <v>14</v>
      </c>
      <c r="T1232" s="79">
        <v>0</v>
      </c>
      <c r="U1232" s="79">
        <v>10</v>
      </c>
      <c r="V1232" s="79">
        <v>5</v>
      </c>
      <c r="W1232" s="79">
        <v>10</v>
      </c>
      <c r="X1232">
        <v>0.61037440930769205</v>
      </c>
      <c r="Y1232" t="s">
        <v>812</v>
      </c>
      <c r="Z1232" t="s">
        <v>619</v>
      </c>
      <c r="AA1232">
        <v>1</v>
      </c>
      <c r="AB1232">
        <v>1.631</v>
      </c>
      <c r="AC1232">
        <v>0.22500000000000001</v>
      </c>
      <c r="AD1232" t="s">
        <v>525</v>
      </c>
      <c r="AE1232" t="s">
        <v>534</v>
      </c>
      <c r="AF1232">
        <v>163.1</v>
      </c>
      <c r="AG1232">
        <v>0.94</v>
      </c>
      <c r="AH1232">
        <v>153.31399999999999</v>
      </c>
      <c r="AI1232">
        <v>9.7860000000000014</v>
      </c>
      <c r="AJ1232">
        <v>0.94</v>
      </c>
      <c r="AK1232">
        <v>153.31399999999999</v>
      </c>
      <c r="AL1232">
        <v>9.7860000000000014</v>
      </c>
      <c r="AM1232">
        <v>945.58826004260675</v>
      </c>
      <c r="AN1232">
        <v>60.356697449528099</v>
      </c>
      <c r="AO1232">
        <v>0.57716287567179436</v>
      </c>
      <c r="AP1232">
        <v>3.6840183553518792E-2</v>
      </c>
      <c r="AQ1232">
        <v>0.13328497964724689</v>
      </c>
    </row>
    <row r="1233" spans="1:43" x14ac:dyDescent="0.35">
      <c r="A1233">
        <v>1232</v>
      </c>
      <c r="B1233">
        <v>85</v>
      </c>
      <c r="C1233" t="s">
        <v>9</v>
      </c>
      <c r="D1233">
        <v>30.880859999999998</v>
      </c>
      <c r="E1233" s="2">
        <v>121.97627199999999</v>
      </c>
      <c r="F1233">
        <v>0</v>
      </c>
      <c r="G1233" t="s">
        <v>51</v>
      </c>
      <c r="H1233" s="23">
        <v>1</v>
      </c>
      <c r="I1233">
        <v>3093.9221599545999</v>
      </c>
      <c r="J1233" s="80">
        <v>2018</v>
      </c>
      <c r="K1233" t="s">
        <v>30</v>
      </c>
      <c r="L1233">
        <v>50</v>
      </c>
      <c r="M1233">
        <v>5.4892152799999998</v>
      </c>
      <c r="N1233">
        <v>4.95</v>
      </c>
      <c r="O1233" t="s">
        <v>12</v>
      </c>
      <c r="P1233">
        <v>89</v>
      </c>
      <c r="Q1233" t="s">
        <v>13</v>
      </c>
      <c r="R1233" t="s">
        <v>14</v>
      </c>
      <c r="S1233" t="s">
        <v>14</v>
      </c>
      <c r="T1233" s="79">
        <v>0</v>
      </c>
      <c r="U1233" s="79">
        <v>10</v>
      </c>
      <c r="V1233" s="79">
        <v>5</v>
      </c>
      <c r="W1233" s="79">
        <v>10</v>
      </c>
      <c r="X1233">
        <v>0.61037440930769205</v>
      </c>
      <c r="Y1233" t="s">
        <v>812</v>
      </c>
      <c r="Z1233" t="s">
        <v>619</v>
      </c>
      <c r="AA1233">
        <v>1</v>
      </c>
      <c r="AB1233">
        <v>1.6419999999999999</v>
      </c>
      <c r="AC1233">
        <v>0.24299999999999999</v>
      </c>
      <c r="AD1233" t="s">
        <v>525</v>
      </c>
      <c r="AE1233" t="s">
        <v>534</v>
      </c>
      <c r="AF1233">
        <v>164.2</v>
      </c>
      <c r="AG1233">
        <v>0.94</v>
      </c>
      <c r="AH1233">
        <v>154.34799999999998</v>
      </c>
      <c r="AI1233">
        <v>9.8520000000000039</v>
      </c>
      <c r="AJ1233">
        <v>0.94</v>
      </c>
      <c r="AK1233">
        <v>154.34799999999998</v>
      </c>
      <c r="AL1233">
        <v>9.8520000000000039</v>
      </c>
      <c r="AM1233">
        <v>951.96561801959535</v>
      </c>
      <c r="AN1233">
        <v>60.763762852314628</v>
      </c>
      <c r="AO1233">
        <v>0.58105545177994256</v>
      </c>
      <c r="AP1233">
        <v>3.7088645858294224E-2</v>
      </c>
      <c r="AQ1233">
        <v>0.13328497964724689</v>
      </c>
    </row>
    <row r="1234" spans="1:43" x14ac:dyDescent="0.35">
      <c r="A1234">
        <v>1233</v>
      </c>
      <c r="B1234">
        <v>85</v>
      </c>
      <c r="C1234" t="s">
        <v>9</v>
      </c>
      <c r="D1234">
        <v>30.880859999999998</v>
      </c>
      <c r="E1234" s="2">
        <v>121.97627199999999</v>
      </c>
      <c r="F1234">
        <v>0</v>
      </c>
      <c r="G1234" t="s">
        <v>51</v>
      </c>
      <c r="H1234" s="23">
        <v>1</v>
      </c>
      <c r="I1234">
        <v>3093.9221599545999</v>
      </c>
      <c r="J1234" s="80">
        <v>2018</v>
      </c>
      <c r="K1234" t="s">
        <v>30</v>
      </c>
      <c r="L1234">
        <v>50</v>
      </c>
      <c r="M1234">
        <v>5.4892152799999998</v>
      </c>
      <c r="N1234">
        <v>4.95</v>
      </c>
      <c r="O1234" t="s">
        <v>12</v>
      </c>
      <c r="P1234">
        <v>89</v>
      </c>
      <c r="Q1234" t="s">
        <v>13</v>
      </c>
      <c r="R1234" t="s">
        <v>14</v>
      </c>
      <c r="S1234" t="s">
        <v>14</v>
      </c>
      <c r="T1234" s="79">
        <v>0</v>
      </c>
      <c r="U1234" s="79">
        <v>10</v>
      </c>
      <c r="V1234" s="79">
        <v>5</v>
      </c>
      <c r="W1234" s="79">
        <v>10</v>
      </c>
      <c r="X1234">
        <v>0.61037440930769205</v>
      </c>
      <c r="Y1234" t="s">
        <v>812</v>
      </c>
      <c r="Z1234" t="s">
        <v>619</v>
      </c>
      <c r="AA1234">
        <v>1</v>
      </c>
      <c r="AB1234">
        <v>1.6679999999999999</v>
      </c>
      <c r="AC1234">
        <v>0.27700000000000002</v>
      </c>
      <c r="AD1234" t="s">
        <v>525</v>
      </c>
      <c r="AE1234" t="s">
        <v>534</v>
      </c>
      <c r="AF1234">
        <v>166.8</v>
      </c>
      <c r="AG1234">
        <v>0.94</v>
      </c>
      <c r="AH1234">
        <v>156.792</v>
      </c>
      <c r="AI1234">
        <v>10.00800000000001</v>
      </c>
      <c r="AJ1234">
        <v>0.94</v>
      </c>
      <c r="AK1234">
        <v>156.792</v>
      </c>
      <c r="AL1234">
        <v>10.00800000000001</v>
      </c>
      <c r="AM1234">
        <v>967.03937323793264</v>
      </c>
      <c r="AN1234">
        <v>61.725917440719158</v>
      </c>
      <c r="AO1234">
        <v>0.5902560862173839</v>
      </c>
      <c r="AP1234">
        <v>3.7675920396854322E-2</v>
      </c>
      <c r="AQ1234">
        <v>0.13328497964724689</v>
      </c>
    </row>
    <row r="1235" spans="1:43" x14ac:dyDescent="0.35">
      <c r="A1235">
        <v>1234</v>
      </c>
      <c r="B1235">
        <v>85</v>
      </c>
      <c r="C1235" t="s">
        <v>9</v>
      </c>
      <c r="D1235">
        <v>30.880859999999998</v>
      </c>
      <c r="E1235" s="2">
        <v>121.97627199999999</v>
      </c>
      <c r="F1235">
        <v>0</v>
      </c>
      <c r="G1235" t="s">
        <v>51</v>
      </c>
      <c r="H1235" s="23">
        <v>1</v>
      </c>
      <c r="I1235">
        <v>3093.9221599545999</v>
      </c>
      <c r="J1235" s="80">
        <v>2018</v>
      </c>
      <c r="K1235" t="s">
        <v>30</v>
      </c>
      <c r="L1235">
        <v>50</v>
      </c>
      <c r="M1235">
        <v>5.4892152799999998</v>
      </c>
      <c r="N1235">
        <v>4.95</v>
      </c>
      <c r="O1235" t="s">
        <v>12</v>
      </c>
      <c r="P1235">
        <v>89</v>
      </c>
      <c r="Q1235" t="s">
        <v>13</v>
      </c>
      <c r="R1235" t="s">
        <v>14</v>
      </c>
      <c r="S1235" t="s">
        <v>14</v>
      </c>
      <c r="T1235" s="79">
        <v>0</v>
      </c>
      <c r="U1235" s="79">
        <v>10</v>
      </c>
      <c r="V1235" s="79">
        <v>5</v>
      </c>
      <c r="W1235" s="79">
        <v>10</v>
      </c>
      <c r="X1235">
        <v>0.61037440930769205</v>
      </c>
      <c r="Y1235" t="s">
        <v>812</v>
      </c>
      <c r="Z1235" t="s">
        <v>619</v>
      </c>
      <c r="AA1235">
        <v>1</v>
      </c>
      <c r="AB1235">
        <v>1.681</v>
      </c>
      <c r="AC1235">
        <v>0.255</v>
      </c>
      <c r="AD1235" t="s">
        <v>525</v>
      </c>
      <c r="AE1235" t="s">
        <v>534</v>
      </c>
      <c r="AF1235">
        <v>168.1</v>
      </c>
      <c r="AG1235">
        <v>0.94</v>
      </c>
      <c r="AH1235">
        <v>158.01399999999998</v>
      </c>
      <c r="AI1235">
        <v>10.086000000000013</v>
      </c>
      <c r="AJ1235">
        <v>0.94</v>
      </c>
      <c r="AK1235">
        <v>158.01399999999998</v>
      </c>
      <c r="AL1235">
        <v>10.086000000000013</v>
      </c>
      <c r="AM1235">
        <v>974.57625084710105</v>
      </c>
      <c r="AN1235">
        <v>62.20699473492143</v>
      </c>
      <c r="AO1235">
        <v>0.59485640343610446</v>
      </c>
      <c r="AP1235">
        <v>3.7969557666134378E-2</v>
      </c>
      <c r="AQ1235">
        <v>0.13328497964724689</v>
      </c>
    </row>
    <row r="1236" spans="1:43" x14ac:dyDescent="0.35">
      <c r="A1236">
        <v>1235</v>
      </c>
      <c r="B1236">
        <v>85</v>
      </c>
      <c r="C1236" t="s">
        <v>9</v>
      </c>
      <c r="D1236">
        <v>30.880859999999998</v>
      </c>
      <c r="E1236" s="2">
        <v>121.97627199999999</v>
      </c>
      <c r="F1236">
        <v>0</v>
      </c>
      <c r="G1236" t="s">
        <v>51</v>
      </c>
      <c r="H1236" s="23">
        <v>1</v>
      </c>
      <c r="I1236">
        <v>3093.9221599545999</v>
      </c>
      <c r="J1236" s="80">
        <v>2018</v>
      </c>
      <c r="K1236" t="s">
        <v>30</v>
      </c>
      <c r="L1236">
        <v>50</v>
      </c>
      <c r="M1236">
        <v>5.4892152799999998</v>
      </c>
      <c r="N1236">
        <v>4.95</v>
      </c>
      <c r="O1236" t="s">
        <v>12</v>
      </c>
      <c r="P1236">
        <v>89</v>
      </c>
      <c r="Q1236" t="s">
        <v>13</v>
      </c>
      <c r="R1236" t="s">
        <v>14</v>
      </c>
      <c r="S1236" t="s">
        <v>14</v>
      </c>
      <c r="T1236" s="79">
        <v>0</v>
      </c>
      <c r="U1236" s="79">
        <v>10</v>
      </c>
      <c r="V1236" s="79">
        <v>5</v>
      </c>
      <c r="W1236" s="79">
        <v>10</v>
      </c>
      <c r="X1236">
        <v>0.61037440930769205</v>
      </c>
      <c r="Y1236" t="s">
        <v>812</v>
      </c>
      <c r="Z1236" t="s">
        <v>619</v>
      </c>
      <c r="AA1236">
        <v>1</v>
      </c>
      <c r="AB1236">
        <v>1.83</v>
      </c>
      <c r="AC1236">
        <v>0.248</v>
      </c>
      <c r="AD1236" t="s">
        <v>525</v>
      </c>
      <c r="AE1236" t="s">
        <v>534</v>
      </c>
      <c r="AF1236">
        <v>183</v>
      </c>
      <c r="AG1236">
        <v>0.94</v>
      </c>
      <c r="AH1236">
        <v>172.01999999999998</v>
      </c>
      <c r="AI1236">
        <v>10.980000000000018</v>
      </c>
      <c r="AJ1236">
        <v>0.94</v>
      </c>
      <c r="AK1236">
        <v>172.01999999999998</v>
      </c>
      <c r="AL1236">
        <v>10.980000000000018</v>
      </c>
      <c r="AM1236">
        <v>1060.9604634444943</v>
      </c>
      <c r="AN1236">
        <v>67.720880645393365</v>
      </c>
      <c r="AO1236">
        <v>0.64758311617374842</v>
      </c>
      <c r="AP1236">
        <v>4.1335092521728685E-2</v>
      </c>
      <c r="AQ1236">
        <v>0.13328497964724689</v>
      </c>
    </row>
    <row r="1237" spans="1:43" x14ac:dyDescent="0.35">
      <c r="A1237">
        <v>1236</v>
      </c>
      <c r="B1237">
        <v>85</v>
      </c>
      <c r="C1237" t="s">
        <v>9</v>
      </c>
      <c r="D1237">
        <v>30.880859999999998</v>
      </c>
      <c r="E1237" s="2">
        <v>121.97627199999999</v>
      </c>
      <c r="F1237">
        <v>0</v>
      </c>
      <c r="G1237" t="s">
        <v>51</v>
      </c>
      <c r="H1237" s="23">
        <v>1</v>
      </c>
      <c r="I1237">
        <v>3093.9221599545999</v>
      </c>
      <c r="J1237" s="80">
        <v>2018</v>
      </c>
      <c r="K1237" t="s">
        <v>30</v>
      </c>
      <c r="L1237">
        <v>50</v>
      </c>
      <c r="M1237">
        <v>5.4892152799999998</v>
      </c>
      <c r="N1237">
        <v>4.95</v>
      </c>
      <c r="O1237" t="s">
        <v>12</v>
      </c>
      <c r="P1237">
        <v>89</v>
      </c>
      <c r="Q1237" t="s">
        <v>13</v>
      </c>
      <c r="R1237" t="s">
        <v>14</v>
      </c>
      <c r="S1237" t="s">
        <v>14</v>
      </c>
      <c r="T1237" s="79">
        <v>0</v>
      </c>
      <c r="U1237" s="79">
        <v>10</v>
      </c>
      <c r="V1237" s="79">
        <v>5</v>
      </c>
      <c r="W1237" s="79">
        <v>10</v>
      </c>
      <c r="X1237">
        <v>0.61037440930769205</v>
      </c>
      <c r="Y1237" t="s">
        <v>812</v>
      </c>
      <c r="Z1237" t="s">
        <v>619</v>
      </c>
      <c r="AA1237">
        <v>1</v>
      </c>
      <c r="AB1237">
        <v>1.8380000000000001</v>
      </c>
      <c r="AC1237">
        <v>0.17299999999999999</v>
      </c>
      <c r="AD1237" t="s">
        <v>525</v>
      </c>
      <c r="AE1237" t="s">
        <v>534</v>
      </c>
      <c r="AF1237">
        <v>183.8</v>
      </c>
      <c r="AG1237">
        <v>0.94</v>
      </c>
      <c r="AH1237">
        <v>172.77199999999999</v>
      </c>
      <c r="AI1237">
        <v>11.02800000000002</v>
      </c>
      <c r="AJ1237">
        <v>0.94</v>
      </c>
      <c r="AK1237">
        <v>172.77199999999999</v>
      </c>
      <c r="AL1237">
        <v>11.02800000000002</v>
      </c>
      <c r="AM1237">
        <v>1065.5985419732135</v>
      </c>
      <c r="AN1237">
        <v>68.01692821105631</v>
      </c>
      <c r="AO1237">
        <v>0.650414080616038</v>
      </c>
      <c r="AP1237">
        <v>4.1515792379747195E-2</v>
      </c>
      <c r="AQ1237">
        <v>0.13328497964724689</v>
      </c>
    </row>
    <row r="1238" spans="1:43" x14ac:dyDescent="0.35">
      <c r="A1238">
        <v>1237</v>
      </c>
      <c r="B1238">
        <v>86</v>
      </c>
      <c r="C1238" t="s">
        <v>20</v>
      </c>
      <c r="D1238" s="6">
        <v>58.951717000000002</v>
      </c>
      <c r="E1238" s="6">
        <v>-2.779706</v>
      </c>
      <c r="G1238" t="s">
        <v>45</v>
      </c>
      <c r="H1238">
        <v>0.6</v>
      </c>
      <c r="I1238">
        <v>23.235396634428</v>
      </c>
      <c r="J1238" s="80">
        <v>2018</v>
      </c>
      <c r="K1238" t="s">
        <v>30</v>
      </c>
      <c r="L1238">
        <v>40</v>
      </c>
      <c r="M1238">
        <v>4.3349038579999997</v>
      </c>
      <c r="N1238">
        <v>3.95</v>
      </c>
      <c r="O1238" t="s">
        <v>12</v>
      </c>
      <c r="P1238">
        <v>89</v>
      </c>
      <c r="Q1238" t="s">
        <v>13</v>
      </c>
      <c r="R1238" t="s">
        <v>14</v>
      </c>
      <c r="S1238" t="s">
        <v>14</v>
      </c>
      <c r="T1238" s="79">
        <v>0</v>
      </c>
      <c r="U1238" s="79">
        <v>5</v>
      </c>
      <c r="V1238" s="79">
        <v>2.5</v>
      </c>
      <c r="W1238" s="79">
        <v>5</v>
      </c>
      <c r="X1238">
        <v>1.7066694790000001</v>
      </c>
      <c r="Y1238" t="s">
        <v>1122</v>
      </c>
      <c r="Z1238" t="s">
        <v>622</v>
      </c>
      <c r="AA1238">
        <v>5</v>
      </c>
      <c r="AB1238">
        <v>3.3530000000000002</v>
      </c>
      <c r="AC1238">
        <v>0.55800000000000005</v>
      </c>
      <c r="AD1238" t="s">
        <v>525</v>
      </c>
      <c r="AE1238" t="s">
        <v>672</v>
      </c>
      <c r="AF1238">
        <v>56.132720001609641</v>
      </c>
      <c r="AG1238">
        <v>1</v>
      </c>
      <c r="AH1238">
        <v>56.132720001609641</v>
      </c>
      <c r="AI1238">
        <v>0</v>
      </c>
      <c r="AJ1238">
        <v>1</v>
      </c>
      <c r="AK1238">
        <v>56.132720001609641</v>
      </c>
      <c r="AL1238">
        <v>0</v>
      </c>
      <c r="AM1238">
        <v>273.40443201686668</v>
      </c>
      <c r="AN1238">
        <v>0</v>
      </c>
      <c r="AO1238">
        <v>0.46661099954651686</v>
      </c>
      <c r="AP1238">
        <v>0</v>
      </c>
      <c r="AQ1238">
        <v>0.13333840568451286</v>
      </c>
    </row>
    <row r="1239" spans="1:43" x14ac:dyDescent="0.35">
      <c r="A1239">
        <v>1238</v>
      </c>
      <c r="B1239">
        <v>86</v>
      </c>
      <c r="C1239" t="s">
        <v>20</v>
      </c>
      <c r="D1239" s="6">
        <v>58.952117200000004</v>
      </c>
      <c r="E1239" s="6">
        <v>-2.779706</v>
      </c>
      <c r="F1239">
        <v>0</v>
      </c>
      <c r="G1239" t="s">
        <v>57</v>
      </c>
      <c r="H1239">
        <v>1.05</v>
      </c>
      <c r="I1239">
        <v>23.263977886326401</v>
      </c>
      <c r="J1239" s="80">
        <v>2018</v>
      </c>
      <c r="K1239" t="s">
        <v>30</v>
      </c>
      <c r="L1239">
        <v>40</v>
      </c>
      <c r="M1239">
        <v>4.3349038579999997</v>
      </c>
      <c r="N1239">
        <v>3.95</v>
      </c>
      <c r="O1239" t="s">
        <v>12</v>
      </c>
      <c r="P1239">
        <v>89</v>
      </c>
      <c r="Q1239" t="s">
        <v>13</v>
      </c>
      <c r="R1239" t="s">
        <v>14</v>
      </c>
      <c r="S1239" t="s">
        <v>14</v>
      </c>
      <c r="T1239" s="79">
        <v>0</v>
      </c>
      <c r="U1239" s="79">
        <v>5</v>
      </c>
      <c r="V1239" s="79">
        <v>2.5</v>
      </c>
      <c r="W1239" s="79">
        <v>5</v>
      </c>
      <c r="X1239">
        <v>0.7</v>
      </c>
      <c r="Y1239" t="s">
        <v>806</v>
      </c>
      <c r="Z1239" t="s">
        <v>662</v>
      </c>
      <c r="AA1239">
        <v>2</v>
      </c>
      <c r="AB1239">
        <v>3.4990000000000001</v>
      </c>
      <c r="AC1239">
        <v>0.50900000000000001</v>
      </c>
      <c r="AD1239" t="s">
        <v>525</v>
      </c>
      <c r="AE1239" t="s">
        <v>672</v>
      </c>
      <c r="AF1239">
        <v>142.81632653061223</v>
      </c>
      <c r="AG1239">
        <v>0.42399999999999999</v>
      </c>
      <c r="AH1239">
        <v>60.554122448979584</v>
      </c>
      <c r="AI1239">
        <v>82.262204081632646</v>
      </c>
      <c r="AJ1239">
        <v>0.42399999999999999</v>
      </c>
      <c r="AK1239">
        <v>60.554122448979584</v>
      </c>
      <c r="AL1239">
        <v>82.262204081632646</v>
      </c>
      <c r="AM1239">
        <v>294.93966182234379</v>
      </c>
      <c r="AN1239">
        <v>400.67274813601426</v>
      </c>
      <c r="AO1239">
        <v>0.20645776327564064</v>
      </c>
      <c r="AP1239">
        <v>0.28047092369520998</v>
      </c>
      <c r="AQ1239">
        <v>0.20269999999999999</v>
      </c>
    </row>
    <row r="1240" spans="1:43" x14ac:dyDescent="0.35">
      <c r="A1240">
        <v>1239</v>
      </c>
      <c r="B1240">
        <v>86</v>
      </c>
      <c r="C1240" t="s">
        <v>20</v>
      </c>
      <c r="D1240" s="6">
        <v>58.952117200000004</v>
      </c>
      <c r="E1240" s="6">
        <v>-2.779706</v>
      </c>
      <c r="F1240">
        <v>0</v>
      </c>
      <c r="G1240" t="s">
        <v>57</v>
      </c>
      <c r="H1240">
        <v>1.05</v>
      </c>
      <c r="I1240">
        <v>23.263977886326401</v>
      </c>
      <c r="J1240" s="80">
        <v>2018</v>
      </c>
      <c r="K1240" t="s">
        <v>30</v>
      </c>
      <c r="L1240">
        <v>40</v>
      </c>
      <c r="M1240">
        <v>4.3349038579999997</v>
      </c>
      <c r="N1240">
        <v>3.95</v>
      </c>
      <c r="O1240" t="s">
        <v>12</v>
      </c>
      <c r="P1240">
        <v>89</v>
      </c>
      <c r="Q1240" t="s">
        <v>13</v>
      </c>
      <c r="R1240" t="s">
        <v>14</v>
      </c>
      <c r="S1240" t="s">
        <v>14</v>
      </c>
      <c r="T1240" s="79">
        <v>0</v>
      </c>
      <c r="U1240" s="79">
        <v>5</v>
      </c>
      <c r="V1240" s="79">
        <v>2.5</v>
      </c>
      <c r="W1240" s="79">
        <v>5</v>
      </c>
      <c r="X1240">
        <v>0.7</v>
      </c>
      <c r="Y1240" t="s">
        <v>806</v>
      </c>
      <c r="Z1240" t="s">
        <v>662</v>
      </c>
      <c r="AA1240">
        <v>2</v>
      </c>
      <c r="AB1240">
        <v>3.5139999999999998</v>
      </c>
      <c r="AC1240">
        <v>0.48099999999999998</v>
      </c>
      <c r="AD1240" t="s">
        <v>525</v>
      </c>
      <c r="AE1240" t="s">
        <v>672</v>
      </c>
      <c r="AF1240">
        <v>143.42857142857144</v>
      </c>
      <c r="AG1240">
        <v>0.55300000000000005</v>
      </c>
      <c r="AH1240">
        <v>79.316000000000017</v>
      </c>
      <c r="AI1240">
        <v>64.112571428571428</v>
      </c>
      <c r="AJ1240">
        <v>0.55300000000000005</v>
      </c>
      <c r="AK1240">
        <v>79.316000000000017</v>
      </c>
      <c r="AL1240">
        <v>64.112571428571428</v>
      </c>
      <c r="AM1240">
        <v>386.32273528216638</v>
      </c>
      <c r="AN1240">
        <v>312.27172273260095</v>
      </c>
      <c r="AO1240">
        <v>0.27042591469751642</v>
      </c>
      <c r="AP1240">
        <v>0.21859020591282066</v>
      </c>
      <c r="AQ1240">
        <v>0.20269999999999999</v>
      </c>
    </row>
    <row r="1241" spans="1:43" x14ac:dyDescent="0.35">
      <c r="A1241">
        <v>1240</v>
      </c>
      <c r="B1241">
        <v>86</v>
      </c>
      <c r="C1241" t="s">
        <v>20</v>
      </c>
      <c r="D1241" s="6">
        <v>58.952117200000004</v>
      </c>
      <c r="E1241" s="6">
        <v>-2.779706</v>
      </c>
      <c r="F1241">
        <v>0</v>
      </c>
      <c r="G1241" t="s">
        <v>57</v>
      </c>
      <c r="H1241">
        <v>1.05</v>
      </c>
      <c r="I1241">
        <v>23.263977886326401</v>
      </c>
      <c r="J1241" s="80">
        <v>2018</v>
      </c>
      <c r="K1241" t="s">
        <v>30</v>
      </c>
      <c r="L1241">
        <v>40</v>
      </c>
      <c r="M1241">
        <v>4.3349038579999997</v>
      </c>
      <c r="N1241">
        <v>3.95</v>
      </c>
      <c r="O1241" t="s">
        <v>12</v>
      </c>
      <c r="P1241">
        <v>89</v>
      </c>
      <c r="Q1241" t="s">
        <v>13</v>
      </c>
      <c r="R1241" t="s">
        <v>14</v>
      </c>
      <c r="S1241" t="s">
        <v>14</v>
      </c>
      <c r="T1241" s="79">
        <v>0</v>
      </c>
      <c r="U1241" s="79">
        <v>5</v>
      </c>
      <c r="V1241" s="79">
        <v>2.5</v>
      </c>
      <c r="W1241" s="79">
        <v>5</v>
      </c>
      <c r="X1241">
        <v>0.7</v>
      </c>
      <c r="Y1241" t="s">
        <v>806</v>
      </c>
      <c r="Z1241" t="s">
        <v>662</v>
      </c>
      <c r="AA1241">
        <v>2</v>
      </c>
      <c r="AB1241">
        <v>4.0170000000000003</v>
      </c>
      <c r="AC1241">
        <v>0.98299999999999998</v>
      </c>
      <c r="AD1241" t="s">
        <v>525</v>
      </c>
      <c r="AE1241" t="s">
        <v>672</v>
      </c>
      <c r="AF1241">
        <v>163.95918367346943</v>
      </c>
      <c r="AG1241">
        <v>0.24099999999999999</v>
      </c>
      <c r="AH1241">
        <v>39.514163265306131</v>
      </c>
      <c r="AI1241">
        <v>124.44502040816329</v>
      </c>
      <c r="AJ1241">
        <v>0.24099999999999999</v>
      </c>
      <c r="AK1241">
        <v>39.514163265306131</v>
      </c>
      <c r="AL1241">
        <v>124.44502040816329</v>
      </c>
      <c r="AM1241">
        <v>192.46078515103079</v>
      </c>
      <c r="AN1241">
        <v>606.131684355321</v>
      </c>
      <c r="AO1241">
        <v>0.13472254960572155</v>
      </c>
      <c r="AP1241">
        <v>0.42429217904872474</v>
      </c>
      <c r="AQ1241">
        <v>0.20269999999999999</v>
      </c>
    </row>
    <row r="1242" spans="1:43" x14ac:dyDescent="0.35">
      <c r="A1242">
        <v>1241</v>
      </c>
      <c r="B1242">
        <v>86</v>
      </c>
      <c r="C1242" t="s">
        <v>20</v>
      </c>
      <c r="D1242" s="6">
        <v>58.952117200000004</v>
      </c>
      <c r="E1242" s="6">
        <v>-2.779706</v>
      </c>
      <c r="F1242">
        <v>0</v>
      </c>
      <c r="G1242" t="s">
        <v>57</v>
      </c>
      <c r="H1242">
        <v>1.05</v>
      </c>
      <c r="I1242">
        <v>23.263977886326401</v>
      </c>
      <c r="J1242" s="80">
        <v>2018</v>
      </c>
      <c r="K1242" t="s">
        <v>30</v>
      </c>
      <c r="L1242">
        <v>40</v>
      </c>
      <c r="M1242">
        <v>4.3349038579999997</v>
      </c>
      <c r="N1242">
        <v>3.95</v>
      </c>
      <c r="O1242" t="s">
        <v>12</v>
      </c>
      <c r="P1242">
        <v>89</v>
      </c>
      <c r="Q1242" t="s">
        <v>13</v>
      </c>
      <c r="R1242" t="s">
        <v>14</v>
      </c>
      <c r="S1242" t="s">
        <v>14</v>
      </c>
      <c r="T1242" s="79">
        <v>0</v>
      </c>
      <c r="U1242" s="79">
        <v>5</v>
      </c>
      <c r="V1242" s="79">
        <v>2.5</v>
      </c>
      <c r="W1242" s="79">
        <v>5</v>
      </c>
      <c r="X1242">
        <v>0.7</v>
      </c>
      <c r="Y1242" t="s">
        <v>806</v>
      </c>
      <c r="Z1242" t="s">
        <v>662</v>
      </c>
      <c r="AA1242">
        <v>2</v>
      </c>
      <c r="AB1242">
        <v>4.0430000000000001</v>
      </c>
      <c r="AC1242">
        <v>0.94299999999999995</v>
      </c>
      <c r="AD1242" t="s">
        <v>525</v>
      </c>
      <c r="AE1242" t="s">
        <v>672</v>
      </c>
      <c r="AF1242">
        <v>165.02040816326533</v>
      </c>
      <c r="AG1242">
        <v>0.47899999999999998</v>
      </c>
      <c r="AH1242">
        <v>79.04477551020409</v>
      </c>
      <c r="AI1242">
        <v>85.97563265306124</v>
      </c>
      <c r="AJ1242">
        <v>0.47899999999999998</v>
      </c>
      <c r="AK1242">
        <v>79.04477551020409</v>
      </c>
      <c r="AL1242">
        <v>85.97563265306124</v>
      </c>
      <c r="AM1242">
        <v>385.00168799317709</v>
      </c>
      <c r="AN1242">
        <v>418.75966481095048</v>
      </c>
      <c r="AO1242">
        <v>0.26950118159522396</v>
      </c>
      <c r="AP1242">
        <v>0.29313176536766533</v>
      </c>
      <c r="AQ1242">
        <v>0.20269999999999999</v>
      </c>
    </row>
    <row r="1243" spans="1:43" x14ac:dyDescent="0.35">
      <c r="A1243">
        <v>1242</v>
      </c>
      <c r="B1243">
        <v>86</v>
      </c>
      <c r="C1243" t="s">
        <v>20</v>
      </c>
      <c r="D1243" s="6">
        <v>58.952117200000004</v>
      </c>
      <c r="E1243" s="6">
        <v>-2.779706</v>
      </c>
      <c r="F1243">
        <v>0</v>
      </c>
      <c r="G1243" t="s">
        <v>57</v>
      </c>
      <c r="H1243">
        <v>1.05</v>
      </c>
      <c r="I1243">
        <v>23.263977886326401</v>
      </c>
      <c r="J1243" s="80">
        <v>2018</v>
      </c>
      <c r="K1243" t="s">
        <v>30</v>
      </c>
      <c r="L1243">
        <v>40</v>
      </c>
      <c r="M1243">
        <v>4.3349038579999997</v>
      </c>
      <c r="N1243">
        <v>3.95</v>
      </c>
      <c r="O1243" t="s">
        <v>12</v>
      </c>
      <c r="P1243">
        <v>89</v>
      </c>
      <c r="Q1243" t="s">
        <v>13</v>
      </c>
      <c r="R1243" t="s">
        <v>14</v>
      </c>
      <c r="S1243" t="s">
        <v>14</v>
      </c>
      <c r="T1243" s="79">
        <v>0</v>
      </c>
      <c r="U1243" s="79">
        <v>5</v>
      </c>
      <c r="V1243" s="79">
        <v>2.5</v>
      </c>
      <c r="W1243" s="79">
        <v>5</v>
      </c>
      <c r="X1243">
        <v>0.7</v>
      </c>
      <c r="Y1243" t="s">
        <v>806</v>
      </c>
      <c r="Z1243" t="s">
        <v>662</v>
      </c>
      <c r="AA1243">
        <v>2</v>
      </c>
      <c r="AB1243">
        <v>5.4779999999999998</v>
      </c>
      <c r="AC1243">
        <v>1.538</v>
      </c>
      <c r="AD1243" t="s">
        <v>525</v>
      </c>
      <c r="AE1243" t="s">
        <v>672</v>
      </c>
      <c r="AF1243">
        <v>223.59183673469391</v>
      </c>
      <c r="AG1243">
        <v>0.54700000000000004</v>
      </c>
      <c r="AH1243">
        <v>122.30473469387758</v>
      </c>
      <c r="AI1243">
        <v>101.28710204081634</v>
      </c>
      <c r="AJ1243">
        <v>0.54700000000000004</v>
      </c>
      <c r="AK1243">
        <v>122.30473469387758</v>
      </c>
      <c r="AL1243">
        <v>101.28710204081634</v>
      </c>
      <c r="AM1243">
        <v>595.70704075972628</v>
      </c>
      <c r="AN1243">
        <v>493.33690944087004</v>
      </c>
      <c r="AO1243">
        <v>0.41699492853180836</v>
      </c>
      <c r="AP1243">
        <v>0.345335836608609</v>
      </c>
      <c r="AQ1243">
        <v>0.20269999999999999</v>
      </c>
    </row>
    <row r="1244" spans="1:43" x14ac:dyDescent="0.35">
      <c r="A1244">
        <v>1243</v>
      </c>
      <c r="B1244">
        <v>86</v>
      </c>
      <c r="C1244" t="s">
        <v>20</v>
      </c>
      <c r="D1244" s="6">
        <v>58.952117200000004</v>
      </c>
      <c r="E1244" s="6">
        <v>-2.779706</v>
      </c>
      <c r="F1244">
        <v>0</v>
      </c>
      <c r="G1244" t="s">
        <v>57</v>
      </c>
      <c r="H1244">
        <v>1.05</v>
      </c>
      <c r="I1244">
        <v>23.263977886326401</v>
      </c>
      <c r="J1244" s="80">
        <v>2018</v>
      </c>
      <c r="K1244" t="s">
        <v>30</v>
      </c>
      <c r="L1244">
        <v>40</v>
      </c>
      <c r="M1244">
        <v>4.3349038579999997</v>
      </c>
      <c r="N1244">
        <v>3.95</v>
      </c>
      <c r="O1244" t="s">
        <v>12</v>
      </c>
      <c r="P1244">
        <v>89</v>
      </c>
      <c r="Q1244" t="s">
        <v>13</v>
      </c>
      <c r="R1244" t="s">
        <v>14</v>
      </c>
      <c r="S1244" t="s">
        <v>14</v>
      </c>
      <c r="T1244" s="79">
        <v>0</v>
      </c>
      <c r="U1244" s="79">
        <v>5</v>
      </c>
      <c r="V1244" s="79">
        <v>2.5</v>
      </c>
      <c r="W1244" s="79">
        <v>5</v>
      </c>
      <c r="X1244">
        <v>0.7</v>
      </c>
      <c r="Y1244" t="s">
        <v>806</v>
      </c>
      <c r="Z1244" t="s">
        <v>662</v>
      </c>
      <c r="AA1244">
        <v>2</v>
      </c>
      <c r="AB1244">
        <v>5.4859999999999998</v>
      </c>
      <c r="AC1244">
        <v>0.51600000000000001</v>
      </c>
      <c r="AD1244" t="s">
        <v>525</v>
      </c>
      <c r="AE1244" t="s">
        <v>672</v>
      </c>
      <c r="AF1244">
        <v>223.91836734693877</v>
      </c>
      <c r="AG1244">
        <v>0.44700000000000001</v>
      </c>
      <c r="AH1244">
        <v>100.09151020408163</v>
      </c>
      <c r="AI1244">
        <v>123.82685714285714</v>
      </c>
      <c r="AJ1244">
        <v>0.44700000000000001</v>
      </c>
      <c r="AK1244">
        <v>100.09151020408163</v>
      </c>
      <c r="AL1244">
        <v>123.82685714285714</v>
      </c>
      <c r="AM1244">
        <v>487.51356599631441</v>
      </c>
      <c r="AN1244">
        <v>603.12080983436658</v>
      </c>
      <c r="AO1244">
        <v>0.34125949619742008</v>
      </c>
      <c r="AP1244">
        <v>0.42218456688405659</v>
      </c>
      <c r="AQ1244">
        <v>0.20269999999999999</v>
      </c>
    </row>
    <row r="1245" spans="1:43" x14ac:dyDescent="0.35">
      <c r="A1245">
        <v>1244</v>
      </c>
      <c r="B1245">
        <v>86</v>
      </c>
      <c r="C1245" t="s">
        <v>20</v>
      </c>
      <c r="D1245" s="6">
        <v>58.952117200000004</v>
      </c>
      <c r="E1245" s="6">
        <v>-2.779706</v>
      </c>
      <c r="F1245">
        <v>0</v>
      </c>
      <c r="G1245" t="s">
        <v>57</v>
      </c>
      <c r="H1245">
        <v>1.05</v>
      </c>
      <c r="I1245">
        <v>23.263977886326401</v>
      </c>
      <c r="J1245" s="80">
        <v>2018</v>
      </c>
      <c r="K1245" t="s">
        <v>30</v>
      </c>
      <c r="L1245">
        <v>40</v>
      </c>
      <c r="M1245">
        <v>4.3349038579999997</v>
      </c>
      <c r="N1245">
        <v>3.95</v>
      </c>
      <c r="O1245" t="s">
        <v>12</v>
      </c>
      <c r="P1245">
        <v>89</v>
      </c>
      <c r="Q1245" t="s">
        <v>13</v>
      </c>
      <c r="R1245" t="s">
        <v>14</v>
      </c>
      <c r="S1245" t="s">
        <v>14</v>
      </c>
      <c r="T1245" s="79">
        <v>0</v>
      </c>
      <c r="U1245" s="79">
        <v>5</v>
      </c>
      <c r="V1245" s="79">
        <v>2.5</v>
      </c>
      <c r="W1245" s="79">
        <v>5</v>
      </c>
      <c r="X1245">
        <v>0.7</v>
      </c>
      <c r="Y1245" t="s">
        <v>806</v>
      </c>
      <c r="Z1245" t="s">
        <v>662</v>
      </c>
      <c r="AA1245">
        <v>2</v>
      </c>
      <c r="AB1245">
        <v>5.9669999999999996</v>
      </c>
      <c r="AC1245">
        <v>0</v>
      </c>
      <c r="AD1245" t="s">
        <v>525</v>
      </c>
      <c r="AE1245" t="s">
        <v>672</v>
      </c>
      <c r="AF1245">
        <v>243.55102040816328</v>
      </c>
      <c r="AG1245">
        <v>0.40500000000000003</v>
      </c>
      <c r="AH1245">
        <v>98.638163265306133</v>
      </c>
      <c r="AI1245">
        <v>144.91285714285715</v>
      </c>
      <c r="AJ1245">
        <v>0.40500000000000003</v>
      </c>
      <c r="AK1245">
        <v>98.638163265306133</v>
      </c>
      <c r="AL1245">
        <v>144.91285714285715</v>
      </c>
      <c r="AM1245">
        <v>480.43478032001053</v>
      </c>
      <c r="AN1245">
        <v>705.82393651952168</v>
      </c>
      <c r="AO1245">
        <v>0.33630434622400734</v>
      </c>
      <c r="AP1245">
        <v>0.49407675556366515</v>
      </c>
      <c r="AQ1245">
        <v>0.20269999999999999</v>
      </c>
    </row>
    <row r="1246" spans="1:43" x14ac:dyDescent="0.35">
      <c r="A1246">
        <v>1245</v>
      </c>
      <c r="B1246">
        <v>86</v>
      </c>
      <c r="C1246" t="s">
        <v>20</v>
      </c>
      <c r="D1246" s="6">
        <v>58.952117200000004</v>
      </c>
      <c r="E1246" s="6">
        <v>-2.779706</v>
      </c>
      <c r="F1246">
        <v>0</v>
      </c>
      <c r="G1246" t="s">
        <v>57</v>
      </c>
      <c r="H1246">
        <v>1.05</v>
      </c>
      <c r="I1246">
        <v>23.263977886326401</v>
      </c>
      <c r="J1246" s="80">
        <v>2018</v>
      </c>
      <c r="K1246" t="s">
        <v>30</v>
      </c>
      <c r="L1246">
        <v>40</v>
      </c>
      <c r="M1246">
        <v>4.3349038579999997</v>
      </c>
      <c r="N1246">
        <v>3.95</v>
      </c>
      <c r="O1246" t="s">
        <v>12</v>
      </c>
      <c r="P1246">
        <v>89</v>
      </c>
      <c r="Q1246" t="s">
        <v>13</v>
      </c>
      <c r="R1246" t="s">
        <v>14</v>
      </c>
      <c r="S1246" t="s">
        <v>14</v>
      </c>
      <c r="T1246" s="79">
        <v>0</v>
      </c>
      <c r="U1246" s="79">
        <v>5</v>
      </c>
      <c r="V1246" s="79">
        <v>2.5</v>
      </c>
      <c r="W1246" s="79">
        <v>5</v>
      </c>
      <c r="X1246">
        <v>0.7</v>
      </c>
      <c r="Y1246" t="s">
        <v>806</v>
      </c>
      <c r="Z1246" t="s">
        <v>662</v>
      </c>
      <c r="AA1246">
        <v>2</v>
      </c>
      <c r="AB1246">
        <v>6.5019999999999998</v>
      </c>
      <c r="AC1246">
        <v>1.4710000000000001</v>
      </c>
      <c r="AD1246" t="s">
        <v>525</v>
      </c>
      <c r="AE1246" t="s">
        <v>672</v>
      </c>
      <c r="AF1246">
        <v>265.38775510204084</v>
      </c>
      <c r="AG1246">
        <v>0.53500000000000003</v>
      </c>
      <c r="AH1246">
        <v>141.98244897959185</v>
      </c>
      <c r="AI1246">
        <v>123.40530612244899</v>
      </c>
      <c r="AJ1246">
        <v>0.53500000000000003</v>
      </c>
      <c r="AK1246">
        <v>141.98244897959185</v>
      </c>
      <c r="AL1246">
        <v>123.40530612244899</v>
      </c>
      <c r="AM1246">
        <v>691.55086050552893</v>
      </c>
      <c r="AN1246">
        <v>601.06757034592715</v>
      </c>
      <c r="AO1246">
        <v>0.48408560235387021</v>
      </c>
      <c r="AP1246">
        <v>0.42074729924214899</v>
      </c>
      <c r="AQ1246">
        <v>0.20269999999999999</v>
      </c>
    </row>
    <row r="1247" spans="1:43" x14ac:dyDescent="0.35">
      <c r="A1247">
        <v>1246</v>
      </c>
      <c r="B1247">
        <v>86</v>
      </c>
      <c r="C1247" t="s">
        <v>20</v>
      </c>
      <c r="D1247" s="6">
        <v>58.952117200000004</v>
      </c>
      <c r="E1247" s="6">
        <v>-2.779706</v>
      </c>
      <c r="F1247">
        <v>0</v>
      </c>
      <c r="G1247" t="s">
        <v>57</v>
      </c>
      <c r="H1247">
        <v>1.05</v>
      </c>
      <c r="I1247">
        <v>23.263977886326401</v>
      </c>
      <c r="J1247" s="80">
        <v>2018</v>
      </c>
      <c r="K1247" t="s">
        <v>30</v>
      </c>
      <c r="L1247">
        <v>40</v>
      </c>
      <c r="M1247">
        <v>4.3349038579999997</v>
      </c>
      <c r="N1247">
        <v>3.95</v>
      </c>
      <c r="O1247" t="s">
        <v>12</v>
      </c>
      <c r="P1247">
        <v>89</v>
      </c>
      <c r="Q1247" t="s">
        <v>13</v>
      </c>
      <c r="R1247" t="s">
        <v>14</v>
      </c>
      <c r="S1247" t="s">
        <v>14</v>
      </c>
      <c r="T1247" s="79">
        <v>0</v>
      </c>
      <c r="U1247" s="79">
        <v>5</v>
      </c>
      <c r="V1247" s="79">
        <v>2.5</v>
      </c>
      <c r="W1247" s="79">
        <v>5</v>
      </c>
      <c r="X1247">
        <v>0.7</v>
      </c>
      <c r="Y1247" t="s">
        <v>806</v>
      </c>
      <c r="Z1247" t="s">
        <v>662</v>
      </c>
      <c r="AA1247">
        <v>2</v>
      </c>
      <c r="AB1247">
        <v>6.5289999999999999</v>
      </c>
      <c r="AC1247">
        <v>0.48699999999999999</v>
      </c>
      <c r="AD1247" t="s">
        <v>525</v>
      </c>
      <c r="AE1247" t="s">
        <v>672</v>
      </c>
      <c r="AF1247">
        <v>266.48979591836735</v>
      </c>
      <c r="AG1247">
        <v>0.15</v>
      </c>
      <c r="AH1247">
        <v>39.973469387755102</v>
      </c>
      <c r="AI1247">
        <v>226.51632653061225</v>
      </c>
      <c r="AJ1247">
        <v>0.15</v>
      </c>
      <c r="AK1247">
        <v>39.973469387755102</v>
      </c>
      <c r="AL1247">
        <v>226.51632653061225</v>
      </c>
      <c r="AM1247">
        <v>194.69791760294882</v>
      </c>
      <c r="AN1247">
        <v>1103.2881997500433</v>
      </c>
      <c r="AO1247">
        <v>0.13628854232206417</v>
      </c>
      <c r="AP1247">
        <v>0.77230173982503025</v>
      </c>
      <c r="AQ1247">
        <v>0.20269999999999999</v>
      </c>
    </row>
    <row r="1248" spans="1:43" x14ac:dyDescent="0.35">
      <c r="A1248">
        <v>1247</v>
      </c>
      <c r="B1248">
        <v>86</v>
      </c>
      <c r="C1248" t="s">
        <v>20</v>
      </c>
      <c r="D1248" s="6">
        <v>58.952117200000004</v>
      </c>
      <c r="E1248" s="6">
        <v>-2.779706</v>
      </c>
      <c r="F1248">
        <v>0</v>
      </c>
      <c r="G1248" t="s">
        <v>57</v>
      </c>
      <c r="H1248">
        <v>1.05</v>
      </c>
      <c r="I1248">
        <v>23.263977886326401</v>
      </c>
      <c r="J1248" s="80">
        <v>2018</v>
      </c>
      <c r="K1248" t="s">
        <v>30</v>
      </c>
      <c r="L1248">
        <v>40</v>
      </c>
      <c r="M1248">
        <v>4.3349038579999997</v>
      </c>
      <c r="N1248">
        <v>3.95</v>
      </c>
      <c r="O1248" t="s">
        <v>12</v>
      </c>
      <c r="P1248">
        <v>89</v>
      </c>
      <c r="Q1248" t="s">
        <v>13</v>
      </c>
      <c r="R1248" t="s">
        <v>14</v>
      </c>
      <c r="S1248" t="s">
        <v>14</v>
      </c>
      <c r="T1248" s="79">
        <v>0</v>
      </c>
      <c r="U1248" s="79">
        <v>5</v>
      </c>
      <c r="V1248" s="79">
        <v>2.5</v>
      </c>
      <c r="W1248" s="79">
        <v>5</v>
      </c>
      <c r="X1248">
        <v>0.7</v>
      </c>
      <c r="Y1248" t="s">
        <v>806</v>
      </c>
      <c r="Z1248" t="s">
        <v>662</v>
      </c>
      <c r="AA1248">
        <v>2</v>
      </c>
      <c r="AB1248">
        <v>11.507</v>
      </c>
      <c r="AC1248">
        <v>0.51400000000000001</v>
      </c>
      <c r="AD1248" t="s">
        <v>525</v>
      </c>
      <c r="AE1248" t="s">
        <v>672</v>
      </c>
      <c r="AF1248">
        <v>469.67346938775518</v>
      </c>
      <c r="AG1248">
        <v>0.38500000000000001</v>
      </c>
      <c r="AH1248">
        <v>180.82428571428574</v>
      </c>
      <c r="AI1248">
        <v>288.84918367346944</v>
      </c>
      <c r="AJ1248">
        <v>0.38500000000000001</v>
      </c>
      <c r="AK1248">
        <v>180.82428571428574</v>
      </c>
      <c r="AL1248">
        <v>288.84918367346944</v>
      </c>
      <c r="AM1248">
        <v>880.73695928421523</v>
      </c>
      <c r="AN1248">
        <v>1406.8915063890711</v>
      </c>
      <c r="AO1248">
        <v>0.6165158714989506</v>
      </c>
      <c r="AP1248">
        <v>0.98482405447234966</v>
      </c>
      <c r="AQ1248">
        <v>0.20269999999999999</v>
      </c>
    </row>
    <row r="1249" spans="1:43" x14ac:dyDescent="0.35">
      <c r="A1249">
        <v>1248</v>
      </c>
      <c r="B1249">
        <v>87</v>
      </c>
      <c r="C1249" t="s">
        <v>20</v>
      </c>
      <c r="D1249" s="11">
        <v>53.747669999999999</v>
      </c>
      <c r="E1249" s="12">
        <v>6.9983300000000002</v>
      </c>
      <c r="F1249">
        <v>3.98</v>
      </c>
      <c r="G1249" t="s">
        <v>614</v>
      </c>
      <c r="H1249">
        <v>9</v>
      </c>
      <c r="I1249">
        <v>175.330020995799</v>
      </c>
      <c r="J1249" s="80">
        <v>2014</v>
      </c>
      <c r="K1249" t="s">
        <v>40</v>
      </c>
      <c r="L1249">
        <v>11</v>
      </c>
      <c r="M1249">
        <v>1.1060976250000001</v>
      </c>
      <c r="N1249">
        <v>5</v>
      </c>
      <c r="O1249" t="s">
        <v>23</v>
      </c>
      <c r="P1249">
        <v>95.5</v>
      </c>
      <c r="Q1249" t="s">
        <v>13</v>
      </c>
      <c r="R1249" t="s">
        <v>14</v>
      </c>
      <c r="S1249" t="s">
        <v>14</v>
      </c>
      <c r="T1249" s="79">
        <v>0</v>
      </c>
      <c r="U1249" s="79">
        <v>5</v>
      </c>
      <c r="V1249" s="79">
        <v>2.5</v>
      </c>
      <c r="W1249" s="79">
        <v>5</v>
      </c>
      <c r="X1249">
        <v>1.6048618480000001</v>
      </c>
      <c r="Y1249" t="s">
        <v>1104</v>
      </c>
      <c r="Z1249" t="s">
        <v>622</v>
      </c>
      <c r="AA1249">
        <v>1</v>
      </c>
      <c r="AB1249">
        <v>309.60000000000002</v>
      </c>
      <c r="AE1249" t="s">
        <v>532</v>
      </c>
      <c r="AF1249">
        <v>309.60000000000002</v>
      </c>
      <c r="AG1249" t="s">
        <v>671</v>
      </c>
      <c r="AH1249" t="s">
        <v>1129</v>
      </c>
      <c r="AI1249" t="s">
        <v>1130</v>
      </c>
      <c r="AJ1249">
        <v>0.59524549999999998</v>
      </c>
      <c r="AK1249">
        <v>184.28800680000001</v>
      </c>
      <c r="AL1249">
        <v>125.31199320000002</v>
      </c>
      <c r="AM1249">
        <v>213.44557763085223</v>
      </c>
      <c r="AN1249">
        <v>145.13853200265569</v>
      </c>
      <c r="AO1249">
        <v>0.34255066416407698</v>
      </c>
      <c r="AP1249">
        <v>0.23292729268578918</v>
      </c>
      <c r="AQ1249">
        <v>0.13222094293149678</v>
      </c>
    </row>
    <row r="1250" spans="1:43" x14ac:dyDescent="0.35">
      <c r="A1250">
        <v>1249</v>
      </c>
      <c r="B1250">
        <v>87</v>
      </c>
      <c r="C1250" t="s">
        <v>20</v>
      </c>
      <c r="D1250" s="11">
        <v>53.711669999999998</v>
      </c>
      <c r="E1250" s="12">
        <v>6.6443300000000001</v>
      </c>
      <c r="F1250">
        <v>3.36</v>
      </c>
      <c r="G1250" t="s">
        <v>614</v>
      </c>
      <c r="H1250">
        <v>13</v>
      </c>
      <c r="I1250">
        <v>193.97925225799099</v>
      </c>
      <c r="J1250" s="80">
        <v>2014</v>
      </c>
      <c r="K1250" t="s">
        <v>40</v>
      </c>
      <c r="L1250">
        <v>11</v>
      </c>
      <c r="M1250">
        <v>1.1060976250000001</v>
      </c>
      <c r="N1250">
        <v>5</v>
      </c>
      <c r="O1250" t="s">
        <v>23</v>
      </c>
      <c r="P1250">
        <v>95.5</v>
      </c>
      <c r="Q1250" t="s">
        <v>13</v>
      </c>
      <c r="R1250" t="s">
        <v>14</v>
      </c>
      <c r="S1250" t="s">
        <v>14</v>
      </c>
      <c r="T1250" s="79">
        <v>0</v>
      </c>
      <c r="U1250" s="79">
        <v>5</v>
      </c>
      <c r="V1250" s="79">
        <v>2.5</v>
      </c>
      <c r="W1250" s="79">
        <v>5</v>
      </c>
      <c r="X1250">
        <v>1.6048618480000001</v>
      </c>
      <c r="Y1250" t="s">
        <v>1104</v>
      </c>
      <c r="Z1250" t="s">
        <v>622</v>
      </c>
      <c r="AA1250">
        <v>1</v>
      </c>
      <c r="AB1250">
        <v>119.16</v>
      </c>
      <c r="AE1250" t="s">
        <v>532</v>
      </c>
      <c r="AF1250">
        <v>119.2</v>
      </c>
      <c r="AG1250" t="s">
        <v>671</v>
      </c>
      <c r="AH1250" t="s">
        <v>1129</v>
      </c>
      <c r="AI1250" t="s">
        <v>1130</v>
      </c>
      <c r="AJ1250">
        <v>0.59524549999999998</v>
      </c>
      <c r="AK1250">
        <v>70.9532636</v>
      </c>
      <c r="AL1250">
        <v>48.246736400000003</v>
      </c>
      <c r="AM1250">
        <v>82.179305082679548</v>
      </c>
      <c r="AN1250">
        <v>55.880209995854514</v>
      </c>
      <c r="AO1250">
        <v>0.13188643142234491</v>
      </c>
      <c r="AP1250">
        <v>8.9680017080575158E-2</v>
      </c>
      <c r="AQ1250">
        <v>0.13169211421955859</v>
      </c>
    </row>
    <row r="1251" spans="1:43" x14ac:dyDescent="0.35">
      <c r="A1251">
        <v>1250</v>
      </c>
      <c r="B1251">
        <v>87</v>
      </c>
      <c r="C1251" t="s">
        <v>20</v>
      </c>
      <c r="D1251" s="11">
        <v>53.776829999999997</v>
      </c>
      <c r="E1251" s="12">
        <v>7.2843299999999997</v>
      </c>
      <c r="F1251">
        <v>3.73</v>
      </c>
      <c r="G1251" t="s">
        <v>614</v>
      </c>
      <c r="H1251">
        <v>14</v>
      </c>
      <c r="I1251">
        <v>174.77195598093201</v>
      </c>
      <c r="J1251" s="80">
        <v>2014</v>
      </c>
      <c r="K1251" t="s">
        <v>40</v>
      </c>
      <c r="L1251">
        <v>11</v>
      </c>
      <c r="M1251">
        <v>1.1060976250000001</v>
      </c>
      <c r="N1251">
        <v>5</v>
      </c>
      <c r="O1251" t="s">
        <v>23</v>
      </c>
      <c r="P1251">
        <v>95.5</v>
      </c>
      <c r="Q1251" t="s">
        <v>13</v>
      </c>
      <c r="R1251" t="s">
        <v>14</v>
      </c>
      <c r="S1251" t="s">
        <v>14</v>
      </c>
      <c r="T1251" s="79">
        <v>0</v>
      </c>
      <c r="U1251" s="79">
        <v>5</v>
      </c>
      <c r="V1251" s="79">
        <v>2.5</v>
      </c>
      <c r="W1251" s="79">
        <v>5</v>
      </c>
      <c r="X1251">
        <v>1.6048618480000001</v>
      </c>
      <c r="Y1251" t="s">
        <v>1104</v>
      </c>
      <c r="Z1251" t="s">
        <v>622</v>
      </c>
      <c r="AA1251">
        <v>1</v>
      </c>
      <c r="AB1251">
        <v>288.87</v>
      </c>
      <c r="AE1251" t="s">
        <v>532</v>
      </c>
      <c r="AF1251">
        <v>288.89999999999998</v>
      </c>
      <c r="AG1251" t="s">
        <v>671</v>
      </c>
      <c r="AH1251" t="s">
        <v>1129</v>
      </c>
      <c r="AI1251" t="s">
        <v>1130</v>
      </c>
      <c r="AJ1251">
        <v>0.59524549999999998</v>
      </c>
      <c r="AK1251">
        <v>171.96642494999998</v>
      </c>
      <c r="AL1251">
        <v>116.93357505</v>
      </c>
      <c r="AM1251">
        <v>199.17450703344056</v>
      </c>
      <c r="AN1251">
        <v>135.43450224666415</v>
      </c>
      <c r="AO1251">
        <v>0.31964756743217643</v>
      </c>
      <c r="AP1251">
        <v>0.21735366555854158</v>
      </c>
      <c r="AQ1251">
        <v>0.13156023785613885</v>
      </c>
    </row>
    <row r="1252" spans="1:43" x14ac:dyDescent="0.35">
      <c r="A1252">
        <v>1251</v>
      </c>
      <c r="B1252">
        <v>87</v>
      </c>
      <c r="C1252" t="s">
        <v>20</v>
      </c>
      <c r="D1252">
        <v>53.312669999999997</v>
      </c>
      <c r="E1252" s="2">
        <v>4.8021700000000003</v>
      </c>
      <c r="F1252">
        <v>4.97</v>
      </c>
      <c r="G1252" t="s">
        <v>614</v>
      </c>
      <c r="H1252">
        <v>15</v>
      </c>
      <c r="I1252">
        <v>450.347367926027</v>
      </c>
      <c r="J1252" s="80">
        <v>2014</v>
      </c>
      <c r="K1252" t="s">
        <v>40</v>
      </c>
      <c r="L1252">
        <v>11</v>
      </c>
      <c r="M1252">
        <v>1.1060976250000001</v>
      </c>
      <c r="N1252">
        <v>5</v>
      </c>
      <c r="O1252" t="s">
        <v>23</v>
      </c>
      <c r="P1252">
        <v>95.5</v>
      </c>
      <c r="Q1252" t="s">
        <v>13</v>
      </c>
      <c r="R1252" t="s">
        <v>14</v>
      </c>
      <c r="S1252" t="s">
        <v>14</v>
      </c>
      <c r="T1252" s="79">
        <v>0</v>
      </c>
      <c r="U1252" s="79">
        <v>5</v>
      </c>
      <c r="V1252" s="79">
        <v>2.5</v>
      </c>
      <c r="W1252" s="79">
        <v>5</v>
      </c>
      <c r="X1252">
        <v>1.788789671</v>
      </c>
      <c r="Y1252" t="s">
        <v>1104</v>
      </c>
      <c r="Z1252" t="s">
        <v>622</v>
      </c>
      <c r="AA1252">
        <v>1</v>
      </c>
      <c r="AB1252">
        <v>38.72</v>
      </c>
      <c r="AE1252" t="s">
        <v>532</v>
      </c>
      <c r="AF1252">
        <v>38.700000000000003</v>
      </c>
      <c r="AG1252" t="s">
        <v>671</v>
      </c>
      <c r="AH1252" t="s">
        <v>1129</v>
      </c>
      <c r="AI1252" t="s">
        <v>1130</v>
      </c>
      <c r="AJ1252">
        <v>0.59524549999999998</v>
      </c>
      <c r="AK1252">
        <v>23.036000850000001</v>
      </c>
      <c r="AL1252">
        <v>15.663999150000002</v>
      </c>
      <c r="AM1252">
        <v>26.680697203856528</v>
      </c>
      <c r="AN1252">
        <v>18.142316500331962</v>
      </c>
      <c r="AO1252">
        <v>4.7726155573337141E-2</v>
      </c>
      <c r="AP1252">
        <v>3.2452788363806682E-2</v>
      </c>
      <c r="AQ1252">
        <v>0.13142849355358946</v>
      </c>
    </row>
    <row r="1253" spans="1:43" x14ac:dyDescent="0.35">
      <c r="A1253">
        <v>1252</v>
      </c>
      <c r="B1253">
        <v>87</v>
      </c>
      <c r="C1253" t="s">
        <v>20</v>
      </c>
      <c r="D1253">
        <v>52.417830000000002</v>
      </c>
      <c r="E1253" s="2">
        <v>4.3308299999999997</v>
      </c>
      <c r="F1253">
        <v>4.41</v>
      </c>
      <c r="G1253" t="s">
        <v>614</v>
      </c>
      <c r="H1253">
        <v>16</v>
      </c>
      <c r="I1253">
        <v>818.29428911879097</v>
      </c>
      <c r="J1253" s="80">
        <v>2014</v>
      </c>
      <c r="K1253" t="s">
        <v>40</v>
      </c>
      <c r="L1253">
        <v>11</v>
      </c>
      <c r="M1253">
        <v>1.1060976250000001</v>
      </c>
      <c r="N1253">
        <v>5</v>
      </c>
      <c r="O1253" t="s">
        <v>23</v>
      </c>
      <c r="P1253">
        <v>95.5</v>
      </c>
      <c r="Q1253" t="s">
        <v>13</v>
      </c>
      <c r="R1253" t="s">
        <v>14</v>
      </c>
      <c r="S1253" t="s">
        <v>14</v>
      </c>
      <c r="T1253" s="79">
        <v>0</v>
      </c>
      <c r="U1253" s="79">
        <v>5</v>
      </c>
      <c r="V1253" s="79">
        <v>2.5</v>
      </c>
      <c r="W1253" s="79">
        <v>5</v>
      </c>
      <c r="X1253">
        <v>1.788789671</v>
      </c>
      <c r="Y1253" t="s">
        <v>1104</v>
      </c>
      <c r="Z1253" t="s">
        <v>622</v>
      </c>
      <c r="AA1253">
        <v>1</v>
      </c>
      <c r="AB1253">
        <v>255.44</v>
      </c>
      <c r="AE1253" t="s">
        <v>532</v>
      </c>
      <c r="AF1253">
        <v>255.4</v>
      </c>
      <c r="AG1253" t="s">
        <v>671</v>
      </c>
      <c r="AH1253" t="s">
        <v>1129</v>
      </c>
      <c r="AI1253" t="s">
        <v>1130</v>
      </c>
      <c r="AJ1253">
        <v>0.59524549999999998</v>
      </c>
      <c r="AK1253">
        <v>152.02570069999999</v>
      </c>
      <c r="AL1253">
        <v>103.37429930000002</v>
      </c>
      <c r="AM1253">
        <v>176.07881307144589</v>
      </c>
      <c r="AN1253">
        <v>119.72991302803055</v>
      </c>
      <c r="AO1253">
        <v>0.31496796210414224</v>
      </c>
      <c r="AP1253">
        <v>0.2141716317342694</v>
      </c>
      <c r="AQ1253">
        <v>0.13129688117966493</v>
      </c>
    </row>
    <row r="1254" spans="1:43" x14ac:dyDescent="0.35">
      <c r="A1254">
        <v>1253</v>
      </c>
      <c r="B1254">
        <v>87</v>
      </c>
      <c r="C1254" t="s">
        <v>20</v>
      </c>
      <c r="D1254">
        <v>50.467829999999999</v>
      </c>
      <c r="E1254" s="2">
        <v>1.15117</v>
      </c>
      <c r="F1254">
        <v>9.01</v>
      </c>
      <c r="G1254" t="s">
        <v>614</v>
      </c>
      <c r="H1254">
        <v>17</v>
      </c>
      <c r="I1254">
        <v>195.18293227566701</v>
      </c>
      <c r="J1254" s="80">
        <v>2014</v>
      </c>
      <c r="K1254" t="s">
        <v>40</v>
      </c>
      <c r="L1254">
        <v>11</v>
      </c>
      <c r="M1254">
        <v>1.1060976250000001</v>
      </c>
      <c r="N1254">
        <v>5</v>
      </c>
      <c r="O1254" t="s">
        <v>23</v>
      </c>
      <c r="P1254">
        <v>95.5</v>
      </c>
      <c r="Q1254" t="s">
        <v>13</v>
      </c>
      <c r="R1254" t="s">
        <v>14</v>
      </c>
      <c r="S1254" t="s">
        <v>14</v>
      </c>
      <c r="T1254" s="79">
        <v>0</v>
      </c>
      <c r="U1254" s="79">
        <v>5</v>
      </c>
      <c r="V1254" s="79">
        <v>2.5</v>
      </c>
      <c r="W1254" s="79">
        <v>5</v>
      </c>
      <c r="X1254">
        <v>1.241026956</v>
      </c>
      <c r="Y1254" t="s">
        <v>1114</v>
      </c>
      <c r="Z1254" t="s">
        <v>622</v>
      </c>
      <c r="AA1254">
        <v>1</v>
      </c>
      <c r="AB1254">
        <v>88.69</v>
      </c>
      <c r="AE1254" t="s">
        <v>532</v>
      </c>
      <c r="AF1254">
        <v>88.7</v>
      </c>
      <c r="AG1254" t="s">
        <v>671</v>
      </c>
      <c r="AH1254" t="s">
        <v>1129</v>
      </c>
      <c r="AI1254" t="s">
        <v>1130</v>
      </c>
      <c r="AJ1254">
        <v>0.59524549999999998</v>
      </c>
      <c r="AK1254">
        <v>52.798275850000003</v>
      </c>
      <c r="AL1254">
        <v>35.90172415</v>
      </c>
      <c r="AM1254">
        <v>61.15188222175901</v>
      </c>
      <c r="AN1254">
        <v>41.582001901277643</v>
      </c>
      <c r="AO1254">
        <v>7.5891134247340106E-2</v>
      </c>
      <c r="AP1254">
        <v>5.1604385243928803E-2</v>
      </c>
      <c r="AQ1254">
        <v>0.13116540060225193</v>
      </c>
    </row>
    <row r="1255" spans="1:43" x14ac:dyDescent="0.35">
      <c r="A1255">
        <v>1254</v>
      </c>
      <c r="B1255">
        <v>87</v>
      </c>
      <c r="C1255" t="s">
        <v>20</v>
      </c>
      <c r="D1255">
        <v>53.464669999999998</v>
      </c>
      <c r="E1255" s="2">
        <v>5.2093299999999996</v>
      </c>
      <c r="F1255">
        <v>3.91</v>
      </c>
      <c r="G1255" t="s">
        <v>614</v>
      </c>
      <c r="H1255">
        <v>17</v>
      </c>
      <c r="I1255">
        <v>211.374016666757</v>
      </c>
      <c r="J1255" s="80">
        <v>2014</v>
      </c>
      <c r="K1255" t="s">
        <v>40</v>
      </c>
      <c r="L1255">
        <v>11</v>
      </c>
      <c r="M1255">
        <v>1.1060976250000001</v>
      </c>
      <c r="N1255">
        <v>5</v>
      </c>
      <c r="O1255" t="s">
        <v>23</v>
      </c>
      <c r="P1255">
        <v>95.5</v>
      </c>
      <c r="Q1255" t="s">
        <v>13</v>
      </c>
      <c r="R1255" t="s">
        <v>14</v>
      </c>
      <c r="S1255" t="s">
        <v>14</v>
      </c>
      <c r="T1255" s="79">
        <v>0</v>
      </c>
      <c r="U1255" s="79">
        <v>5</v>
      </c>
      <c r="V1255" s="79">
        <v>2.5</v>
      </c>
      <c r="W1255" s="79">
        <v>5</v>
      </c>
      <c r="X1255">
        <v>1.788789671</v>
      </c>
      <c r="Y1255" t="s">
        <v>1104</v>
      </c>
      <c r="Z1255" t="s">
        <v>622</v>
      </c>
      <c r="AA1255">
        <v>1</v>
      </c>
      <c r="AB1255">
        <v>120.51</v>
      </c>
      <c r="AE1255" t="s">
        <v>532</v>
      </c>
      <c r="AF1255">
        <v>120.5</v>
      </c>
      <c r="AG1255" t="s">
        <v>671</v>
      </c>
      <c r="AH1255" t="s">
        <v>1129</v>
      </c>
      <c r="AI1255" t="s">
        <v>1130</v>
      </c>
      <c r="AJ1255">
        <v>0.59524549999999998</v>
      </c>
      <c r="AK1255">
        <v>71.727082749999994</v>
      </c>
      <c r="AL1255">
        <v>48.772917250000006</v>
      </c>
      <c r="AM1255">
        <v>83.075555893144994</v>
      </c>
      <c r="AN1255">
        <v>56.489641816279104</v>
      </c>
      <c r="AO1255">
        <v>0.14860469629424095</v>
      </c>
      <c r="AP1255">
        <v>0.10104808779944975</v>
      </c>
      <c r="AQ1255">
        <v>0.13116540060225193</v>
      </c>
    </row>
    <row r="1256" spans="1:43" x14ac:dyDescent="0.35">
      <c r="A1256">
        <v>1255</v>
      </c>
      <c r="B1256">
        <v>87</v>
      </c>
      <c r="C1256" t="s">
        <v>20</v>
      </c>
      <c r="D1256">
        <v>52.137999999999998</v>
      </c>
      <c r="E1256" s="2">
        <v>3.9761700000000002</v>
      </c>
      <c r="F1256">
        <v>4.2300000000000004</v>
      </c>
      <c r="G1256" t="s">
        <v>614</v>
      </c>
      <c r="H1256">
        <v>18</v>
      </c>
      <c r="I1256">
        <v>781.58995780551902</v>
      </c>
      <c r="J1256" s="80">
        <v>2014</v>
      </c>
      <c r="K1256" t="s">
        <v>40</v>
      </c>
      <c r="L1256">
        <v>11</v>
      </c>
      <c r="M1256">
        <v>1.1060976250000001</v>
      </c>
      <c r="N1256">
        <v>5</v>
      </c>
      <c r="O1256" t="s">
        <v>23</v>
      </c>
      <c r="P1256">
        <v>95.5</v>
      </c>
      <c r="Q1256" t="s">
        <v>13</v>
      </c>
      <c r="R1256" t="s">
        <v>14</v>
      </c>
      <c r="S1256" t="s">
        <v>14</v>
      </c>
      <c r="T1256" s="79">
        <v>0</v>
      </c>
      <c r="U1256" s="79">
        <v>5</v>
      </c>
      <c r="V1256" s="79">
        <v>2.5</v>
      </c>
      <c r="W1256" s="79">
        <v>5</v>
      </c>
      <c r="X1256">
        <v>1.788789671</v>
      </c>
      <c r="Y1256" t="s">
        <v>1104</v>
      </c>
      <c r="Z1256" t="s">
        <v>622</v>
      </c>
      <c r="AA1256">
        <v>1</v>
      </c>
      <c r="AB1256">
        <v>140.44999999999999</v>
      </c>
      <c r="AE1256" t="s">
        <v>532</v>
      </c>
      <c r="AF1256">
        <v>140.5</v>
      </c>
      <c r="AG1256" t="s">
        <v>671</v>
      </c>
      <c r="AH1256" t="s">
        <v>1129</v>
      </c>
      <c r="AI1256" t="s">
        <v>1130</v>
      </c>
      <c r="AJ1256">
        <v>0.59524549999999998</v>
      </c>
      <c r="AK1256">
        <v>83.631992749999995</v>
      </c>
      <c r="AL1256">
        <v>56.868007250000005</v>
      </c>
      <c r="AM1256">
        <v>96.864029900305979</v>
      </c>
      <c r="AN1256">
        <v>65.865515976657377</v>
      </c>
      <c r="AO1256">
        <v>0.17326937617710247</v>
      </c>
      <c r="AP1256">
        <v>0.1178195546541302</v>
      </c>
      <c r="AQ1256">
        <v>0.13103405168936957</v>
      </c>
    </row>
    <row r="1257" spans="1:43" x14ac:dyDescent="0.35">
      <c r="A1257">
        <v>1256</v>
      </c>
      <c r="B1257">
        <v>87</v>
      </c>
      <c r="C1257" t="s">
        <v>20</v>
      </c>
      <c r="D1257">
        <v>52.859499999999997</v>
      </c>
      <c r="E1257" s="2">
        <v>4.4039999999999999</v>
      </c>
      <c r="F1257">
        <v>4.97</v>
      </c>
      <c r="G1257" t="s">
        <v>614</v>
      </c>
      <c r="H1257">
        <v>18</v>
      </c>
      <c r="I1257">
        <v>932.35370886797705</v>
      </c>
      <c r="J1257" s="80">
        <v>2014</v>
      </c>
      <c r="K1257" t="s">
        <v>40</v>
      </c>
      <c r="L1257">
        <v>11</v>
      </c>
      <c r="M1257">
        <v>1.1060976250000001</v>
      </c>
      <c r="N1257">
        <v>5</v>
      </c>
      <c r="O1257" t="s">
        <v>23</v>
      </c>
      <c r="P1257">
        <v>95.5</v>
      </c>
      <c r="Q1257" t="s">
        <v>13</v>
      </c>
      <c r="R1257" t="s">
        <v>14</v>
      </c>
      <c r="S1257" t="s">
        <v>14</v>
      </c>
      <c r="T1257" s="79">
        <v>0</v>
      </c>
      <c r="U1257" s="79">
        <v>5</v>
      </c>
      <c r="V1257" s="79">
        <v>2.5</v>
      </c>
      <c r="W1257" s="79">
        <v>5</v>
      </c>
      <c r="X1257">
        <v>1.788789671</v>
      </c>
      <c r="Y1257" t="s">
        <v>1104</v>
      </c>
      <c r="Z1257" t="s">
        <v>622</v>
      </c>
      <c r="AA1257">
        <v>1</v>
      </c>
      <c r="AB1257">
        <v>2.79</v>
      </c>
      <c r="AE1257" t="s">
        <v>532</v>
      </c>
      <c r="AF1257">
        <v>2.8</v>
      </c>
      <c r="AG1257" t="s">
        <v>671</v>
      </c>
      <c r="AH1257" t="s">
        <v>1129</v>
      </c>
      <c r="AI1257" t="s">
        <v>1130</v>
      </c>
      <c r="AJ1257">
        <v>0.59524549999999998</v>
      </c>
      <c r="AK1257">
        <v>1.6666873999999998</v>
      </c>
      <c r="AL1257">
        <v>1.1333126</v>
      </c>
      <c r="AM1257">
        <v>1.9303863610025391</v>
      </c>
      <c r="AN1257">
        <v>1.3126223824529581</v>
      </c>
      <c r="AO1257">
        <v>3.4530551836006191E-3</v>
      </c>
      <c r="AP1257">
        <v>2.3480053596552633E-3</v>
      </c>
      <c r="AQ1257">
        <v>0.13103405168936957</v>
      </c>
    </row>
    <row r="1258" spans="1:43" x14ac:dyDescent="0.35">
      <c r="A1258">
        <v>1257</v>
      </c>
      <c r="B1258">
        <v>87</v>
      </c>
      <c r="C1258" t="s">
        <v>20</v>
      </c>
      <c r="D1258">
        <v>53.654170000000001</v>
      </c>
      <c r="E1258" s="2">
        <v>6.2796700000000003</v>
      </c>
      <c r="F1258">
        <v>4.66</v>
      </c>
      <c r="G1258" t="s">
        <v>614</v>
      </c>
      <c r="H1258">
        <v>18</v>
      </c>
      <c r="I1258">
        <v>202.226798983452</v>
      </c>
      <c r="J1258" s="80">
        <v>2014</v>
      </c>
      <c r="K1258" t="s">
        <v>40</v>
      </c>
      <c r="L1258">
        <v>11</v>
      </c>
      <c r="M1258">
        <v>1.1060976250000001</v>
      </c>
      <c r="N1258">
        <v>5</v>
      </c>
      <c r="O1258" t="s">
        <v>23</v>
      </c>
      <c r="P1258">
        <v>95.5</v>
      </c>
      <c r="Q1258" t="s">
        <v>13</v>
      </c>
      <c r="R1258" t="s">
        <v>14</v>
      </c>
      <c r="S1258" t="s">
        <v>14</v>
      </c>
      <c r="T1258" s="79">
        <v>0</v>
      </c>
      <c r="U1258" s="79">
        <v>5</v>
      </c>
      <c r="V1258" s="79">
        <v>2.5</v>
      </c>
      <c r="W1258" s="79">
        <v>5</v>
      </c>
      <c r="X1258">
        <v>1.788789671</v>
      </c>
      <c r="Y1258" t="s">
        <v>1104</v>
      </c>
      <c r="Z1258" t="s">
        <v>622</v>
      </c>
      <c r="AA1258">
        <v>1</v>
      </c>
      <c r="AB1258">
        <v>217.27</v>
      </c>
      <c r="AE1258" t="s">
        <v>532</v>
      </c>
      <c r="AF1258">
        <v>217.3</v>
      </c>
      <c r="AG1258" t="s">
        <v>671</v>
      </c>
      <c r="AH1258" t="s">
        <v>1129</v>
      </c>
      <c r="AI1258" t="s">
        <v>1130</v>
      </c>
      <c r="AJ1258">
        <v>0.59524549999999998</v>
      </c>
      <c r="AK1258">
        <v>129.34684715</v>
      </c>
      <c r="AL1258">
        <v>87.953152850000009</v>
      </c>
      <c r="AM1258">
        <v>149.81177008780421</v>
      </c>
      <c r="AN1258">
        <v>101.86887275250996</v>
      </c>
      <c r="AO1258">
        <v>0.26798174692729093</v>
      </c>
      <c r="AP1258">
        <v>0.18222198737610315</v>
      </c>
      <c r="AQ1258">
        <v>0.13103405168936957</v>
      </c>
    </row>
    <row r="1259" spans="1:43" x14ac:dyDescent="0.35">
      <c r="A1259">
        <v>1258</v>
      </c>
      <c r="B1259">
        <v>87</v>
      </c>
      <c r="C1259" t="s">
        <v>20</v>
      </c>
      <c r="D1259">
        <v>51.527169999999998</v>
      </c>
      <c r="E1259" s="2">
        <v>3.15</v>
      </c>
      <c r="F1259">
        <v>5.22</v>
      </c>
      <c r="G1259" t="s">
        <v>614</v>
      </c>
      <c r="H1259">
        <v>19</v>
      </c>
      <c r="I1259">
        <v>433.61516669065901</v>
      </c>
      <c r="J1259" s="80">
        <v>2014</v>
      </c>
      <c r="K1259" t="s">
        <v>40</v>
      </c>
      <c r="L1259">
        <v>11</v>
      </c>
      <c r="M1259">
        <v>1.1060976250000001</v>
      </c>
      <c r="N1259">
        <v>5</v>
      </c>
      <c r="O1259" t="s">
        <v>23</v>
      </c>
      <c r="P1259">
        <v>95.5</v>
      </c>
      <c r="Q1259" t="s">
        <v>13</v>
      </c>
      <c r="R1259" t="s">
        <v>14</v>
      </c>
      <c r="S1259" t="s">
        <v>14</v>
      </c>
      <c r="T1259" s="79">
        <v>0</v>
      </c>
      <c r="U1259" s="79">
        <v>5</v>
      </c>
      <c r="V1259" s="79">
        <v>2.5</v>
      </c>
      <c r="W1259" s="79">
        <v>5</v>
      </c>
      <c r="X1259">
        <v>1.788789671</v>
      </c>
      <c r="Y1259" t="s">
        <v>1104</v>
      </c>
      <c r="Z1259" t="s">
        <v>622</v>
      </c>
      <c r="AA1259">
        <v>1</v>
      </c>
      <c r="AB1259">
        <v>77.06</v>
      </c>
      <c r="AE1259" t="s">
        <v>532</v>
      </c>
      <c r="AF1259">
        <v>77.099999999999994</v>
      </c>
      <c r="AG1259" t="s">
        <v>671</v>
      </c>
      <c r="AH1259" t="s">
        <v>1129</v>
      </c>
      <c r="AI1259" t="s">
        <v>1130</v>
      </c>
      <c r="AJ1259">
        <v>0.59524549999999998</v>
      </c>
      <c r="AK1259">
        <v>45.893428049999997</v>
      </c>
      <c r="AL1259">
        <v>31.206571949999997</v>
      </c>
      <c r="AM1259">
        <v>53.154567297605638</v>
      </c>
      <c r="AN1259">
        <v>36.143994888258241</v>
      </c>
      <c r="AO1259">
        <v>9.5082340948431349E-2</v>
      </c>
      <c r="AP1259">
        <v>6.4654004724793143E-2</v>
      </c>
      <c r="AQ1259">
        <v>0.13090283430916907</v>
      </c>
    </row>
    <row r="1260" spans="1:43" x14ac:dyDescent="0.35">
      <c r="A1260">
        <v>1259</v>
      </c>
      <c r="B1260">
        <v>87</v>
      </c>
      <c r="C1260" t="s">
        <v>20</v>
      </c>
      <c r="D1260">
        <v>51.850830000000002</v>
      </c>
      <c r="E1260" s="2">
        <v>3.52867</v>
      </c>
      <c r="F1260">
        <v>4.04</v>
      </c>
      <c r="G1260" t="s">
        <v>614</v>
      </c>
      <c r="H1260">
        <v>19</v>
      </c>
      <c r="I1260">
        <v>587.01742883036798</v>
      </c>
      <c r="J1260" s="80">
        <v>2014</v>
      </c>
      <c r="K1260" t="s">
        <v>40</v>
      </c>
      <c r="L1260">
        <v>11</v>
      </c>
      <c r="M1260">
        <v>1.1060976250000001</v>
      </c>
      <c r="N1260">
        <v>5</v>
      </c>
      <c r="O1260" t="s">
        <v>23</v>
      </c>
      <c r="P1260">
        <v>95.5</v>
      </c>
      <c r="Q1260" t="s">
        <v>13</v>
      </c>
      <c r="R1260" t="s">
        <v>14</v>
      </c>
      <c r="S1260" t="s">
        <v>14</v>
      </c>
      <c r="T1260" s="79">
        <v>0</v>
      </c>
      <c r="U1260" s="79">
        <v>5</v>
      </c>
      <c r="V1260" s="79">
        <v>2.5</v>
      </c>
      <c r="W1260" s="79">
        <v>5</v>
      </c>
      <c r="X1260">
        <v>1.788789671</v>
      </c>
      <c r="Y1260" t="s">
        <v>1104</v>
      </c>
      <c r="Z1260" t="s">
        <v>622</v>
      </c>
      <c r="AA1260">
        <v>1</v>
      </c>
      <c r="AB1260">
        <v>33.56</v>
      </c>
      <c r="AE1260" t="s">
        <v>532</v>
      </c>
      <c r="AF1260">
        <v>33.6</v>
      </c>
      <c r="AG1260" t="s">
        <v>671</v>
      </c>
      <c r="AH1260" t="s">
        <v>1129</v>
      </c>
      <c r="AI1260" t="s">
        <v>1130</v>
      </c>
      <c r="AJ1260">
        <v>0.59524549999999998</v>
      </c>
      <c r="AK1260">
        <v>20.000248800000001</v>
      </c>
      <c r="AL1260">
        <v>13.5997512</v>
      </c>
      <c r="AM1260">
        <v>23.164636332030472</v>
      </c>
      <c r="AN1260">
        <v>15.751468589435499</v>
      </c>
      <c r="AO1260">
        <v>4.1436662203207436E-2</v>
      </c>
      <c r="AP1260">
        <v>2.8176064315863159E-2</v>
      </c>
      <c r="AQ1260">
        <v>0.13090283430916907</v>
      </c>
    </row>
    <row r="1261" spans="1:43" x14ac:dyDescent="0.35">
      <c r="A1261">
        <v>1260</v>
      </c>
      <c r="B1261">
        <v>87</v>
      </c>
      <c r="C1261" t="s">
        <v>20</v>
      </c>
      <c r="D1261">
        <v>53.598500000000001</v>
      </c>
      <c r="E1261" s="2">
        <v>5.9223299999999997</v>
      </c>
      <c r="F1261">
        <v>4.72</v>
      </c>
      <c r="G1261" t="s">
        <v>614</v>
      </c>
      <c r="H1261">
        <v>19</v>
      </c>
      <c r="I1261">
        <v>188.913545084714</v>
      </c>
      <c r="J1261" s="80">
        <v>2014</v>
      </c>
      <c r="K1261" t="s">
        <v>40</v>
      </c>
      <c r="L1261">
        <v>11</v>
      </c>
      <c r="M1261">
        <v>1.1060976250000001</v>
      </c>
      <c r="N1261">
        <v>5</v>
      </c>
      <c r="O1261" t="s">
        <v>23</v>
      </c>
      <c r="P1261">
        <v>95.5</v>
      </c>
      <c r="Q1261" t="s">
        <v>13</v>
      </c>
      <c r="R1261" t="s">
        <v>14</v>
      </c>
      <c r="S1261" t="s">
        <v>14</v>
      </c>
      <c r="T1261" s="79">
        <v>0</v>
      </c>
      <c r="U1261" s="79">
        <v>5</v>
      </c>
      <c r="V1261" s="79">
        <v>2.5</v>
      </c>
      <c r="W1261" s="79">
        <v>5</v>
      </c>
      <c r="X1261">
        <v>1.788789671</v>
      </c>
      <c r="Y1261" t="s">
        <v>1104</v>
      </c>
      <c r="Z1261" t="s">
        <v>622</v>
      </c>
      <c r="AA1261">
        <v>1</v>
      </c>
      <c r="AB1261">
        <v>318.39999999999998</v>
      </c>
      <c r="AE1261" t="s">
        <v>532</v>
      </c>
      <c r="AF1261">
        <v>318.39999999999998</v>
      </c>
      <c r="AG1261" t="s">
        <v>671</v>
      </c>
      <c r="AH1261" t="s">
        <v>1129</v>
      </c>
      <c r="AI1261" t="s">
        <v>1130</v>
      </c>
      <c r="AJ1261">
        <v>0.59524549999999998</v>
      </c>
      <c r="AK1261">
        <v>189.52616719999997</v>
      </c>
      <c r="AL1261">
        <v>128.8738328</v>
      </c>
      <c r="AM1261">
        <v>219.51250619400304</v>
      </c>
      <c r="AN1261">
        <v>149.26391663322212</v>
      </c>
      <c r="AO1261">
        <v>0.39266170373515613</v>
      </c>
      <c r="AP1261">
        <v>0.2670017523265128</v>
      </c>
      <c r="AQ1261">
        <v>0.13090283430916907</v>
      </c>
    </row>
    <row r="1262" spans="1:43" x14ac:dyDescent="0.35">
      <c r="A1262">
        <v>1261</v>
      </c>
      <c r="B1262">
        <v>87</v>
      </c>
      <c r="C1262" t="s">
        <v>20</v>
      </c>
      <c r="D1262">
        <v>53.556669999999997</v>
      </c>
      <c r="E1262" s="2">
        <v>5.6315</v>
      </c>
      <c r="F1262">
        <v>3.29</v>
      </c>
      <c r="G1262" t="s">
        <v>614</v>
      </c>
      <c r="H1262">
        <v>20</v>
      </c>
      <c r="I1262">
        <v>163.181570914346</v>
      </c>
      <c r="J1262" s="80">
        <v>2014</v>
      </c>
      <c r="K1262" t="s">
        <v>40</v>
      </c>
      <c r="L1262">
        <v>11</v>
      </c>
      <c r="M1262">
        <v>1.1060976250000001</v>
      </c>
      <c r="N1262">
        <v>5</v>
      </c>
      <c r="O1262" t="s">
        <v>23</v>
      </c>
      <c r="P1262">
        <v>95.5</v>
      </c>
      <c r="Q1262" t="s">
        <v>13</v>
      </c>
      <c r="R1262" t="s">
        <v>14</v>
      </c>
      <c r="S1262" t="s">
        <v>14</v>
      </c>
      <c r="T1262" s="79">
        <v>0</v>
      </c>
      <c r="U1262" s="79">
        <v>5</v>
      </c>
      <c r="V1262" s="79">
        <v>2.5</v>
      </c>
      <c r="W1262" s="79">
        <v>5</v>
      </c>
      <c r="X1262">
        <v>1.788789671</v>
      </c>
      <c r="Y1262" t="s">
        <v>1104</v>
      </c>
      <c r="Z1262" t="s">
        <v>622</v>
      </c>
      <c r="AA1262">
        <v>1</v>
      </c>
      <c r="AB1262">
        <v>98.49</v>
      </c>
      <c r="AE1262" t="s">
        <v>532</v>
      </c>
      <c r="AF1262">
        <v>98.5</v>
      </c>
      <c r="AG1262" t="s">
        <v>671</v>
      </c>
      <c r="AH1262" t="s">
        <v>1129</v>
      </c>
      <c r="AI1262" t="s">
        <v>1130</v>
      </c>
      <c r="AJ1262">
        <v>0.59524549999999998</v>
      </c>
      <c r="AK1262">
        <v>58.631681749999998</v>
      </c>
      <c r="AL1262">
        <v>39.868318250000002</v>
      </c>
      <c r="AM1262">
        <v>67.908234485267911</v>
      </c>
      <c r="AN1262">
        <v>46.176180239862994</v>
      </c>
      <c r="AO1262">
        <v>0.12147354842309323</v>
      </c>
      <c r="AP1262">
        <v>8.2599474259301225E-2</v>
      </c>
      <c r="AQ1262">
        <v>0.13077174832993385</v>
      </c>
    </row>
    <row r="1263" spans="1:43" x14ac:dyDescent="0.35">
      <c r="A1263">
        <v>1262</v>
      </c>
      <c r="B1263">
        <v>87</v>
      </c>
      <c r="C1263" t="s">
        <v>20</v>
      </c>
      <c r="D1263">
        <v>53.11083</v>
      </c>
      <c r="E1263" s="2">
        <v>4.5613299999999999</v>
      </c>
      <c r="F1263">
        <v>4.16</v>
      </c>
      <c r="G1263" t="s">
        <v>614</v>
      </c>
      <c r="H1263">
        <v>22</v>
      </c>
      <c r="I1263">
        <v>629.68419013031996</v>
      </c>
      <c r="J1263" s="80">
        <v>2014</v>
      </c>
      <c r="K1263" t="s">
        <v>40</v>
      </c>
      <c r="L1263">
        <v>11</v>
      </c>
      <c r="M1263">
        <v>1.1060976250000001</v>
      </c>
      <c r="N1263">
        <v>5</v>
      </c>
      <c r="O1263" t="s">
        <v>23</v>
      </c>
      <c r="P1263">
        <v>95.5</v>
      </c>
      <c r="Q1263" t="s">
        <v>13</v>
      </c>
      <c r="R1263" t="s">
        <v>14</v>
      </c>
      <c r="S1263" t="s">
        <v>14</v>
      </c>
      <c r="T1263" s="79">
        <v>0</v>
      </c>
      <c r="U1263" s="79">
        <v>5</v>
      </c>
      <c r="V1263" s="79">
        <v>2.5</v>
      </c>
      <c r="W1263" s="79">
        <v>5</v>
      </c>
      <c r="X1263">
        <v>1.788789671</v>
      </c>
      <c r="Y1263" t="s">
        <v>1104</v>
      </c>
      <c r="Z1263" t="s">
        <v>622</v>
      </c>
      <c r="AA1263">
        <v>1</v>
      </c>
      <c r="AB1263">
        <v>539.41</v>
      </c>
      <c r="AE1263" t="s">
        <v>532</v>
      </c>
      <c r="AF1263">
        <v>539.4</v>
      </c>
      <c r="AG1263" t="s">
        <v>671</v>
      </c>
      <c r="AH1263" t="s">
        <v>1129</v>
      </c>
      <c r="AI1263" t="s">
        <v>1130</v>
      </c>
      <c r="AJ1263">
        <v>0.59524549999999998</v>
      </c>
      <c r="AK1263">
        <v>321.07542269999999</v>
      </c>
      <c r="AL1263">
        <v>218.32457729999999</v>
      </c>
      <c r="AM1263">
        <v>371.87514397313203</v>
      </c>
      <c r="AN1263">
        <v>252.86732610540201</v>
      </c>
      <c r="AO1263">
        <v>0.66520641644077649</v>
      </c>
      <c r="AP1263">
        <v>0.45232646107073177</v>
      </c>
      <c r="AQ1263">
        <v>0.13050997004815151</v>
      </c>
    </row>
    <row r="1264" spans="1:43" x14ac:dyDescent="0.35">
      <c r="A1264">
        <v>1263</v>
      </c>
      <c r="B1264">
        <v>87</v>
      </c>
      <c r="C1264" t="s">
        <v>20</v>
      </c>
      <c r="D1264">
        <v>51.244169999999997</v>
      </c>
      <c r="E1264" s="2">
        <v>2.4546700000000001</v>
      </c>
      <c r="F1264">
        <v>4.97</v>
      </c>
      <c r="G1264" t="s">
        <v>614</v>
      </c>
      <c r="H1264">
        <v>23</v>
      </c>
      <c r="I1264">
        <v>391.41348681484999</v>
      </c>
      <c r="J1264" s="80">
        <v>2014</v>
      </c>
      <c r="K1264" t="s">
        <v>40</v>
      </c>
      <c r="L1264">
        <v>11</v>
      </c>
      <c r="M1264">
        <v>1.1060976250000001</v>
      </c>
      <c r="N1264">
        <v>5</v>
      </c>
      <c r="O1264" t="s">
        <v>23</v>
      </c>
      <c r="P1264">
        <v>95.5</v>
      </c>
      <c r="Q1264" t="s">
        <v>13</v>
      </c>
      <c r="R1264" t="s">
        <v>14</v>
      </c>
      <c r="S1264" t="s">
        <v>14</v>
      </c>
      <c r="T1264" s="79">
        <v>0</v>
      </c>
      <c r="U1264" s="79">
        <v>5</v>
      </c>
      <c r="V1264" s="79">
        <v>2.5</v>
      </c>
      <c r="W1264" s="79">
        <v>5</v>
      </c>
      <c r="X1264">
        <v>1.788789671</v>
      </c>
      <c r="Y1264" t="s">
        <v>1104</v>
      </c>
      <c r="Z1264" t="s">
        <v>622</v>
      </c>
      <c r="AA1264">
        <v>1</v>
      </c>
      <c r="AB1264">
        <v>22.24</v>
      </c>
      <c r="AE1264" t="s">
        <v>532</v>
      </c>
      <c r="AF1264">
        <v>22.2</v>
      </c>
      <c r="AG1264" t="s">
        <v>671</v>
      </c>
      <c r="AH1264" t="s">
        <v>1129</v>
      </c>
      <c r="AI1264" t="s">
        <v>1130</v>
      </c>
      <c r="AJ1264">
        <v>0.59524549999999998</v>
      </c>
      <c r="AK1264">
        <v>13.214450099999999</v>
      </c>
      <c r="AL1264">
        <v>8.9855499000000005</v>
      </c>
      <c r="AM1264">
        <v>15.305206147948702</v>
      </c>
      <c r="AN1264">
        <v>10.407220318019883</v>
      </c>
      <c r="AO1264">
        <v>2.7377794669976335E-2</v>
      </c>
      <c r="AP1264">
        <v>1.8616328208695302E-2</v>
      </c>
      <c r="AQ1264">
        <v>0.13037927748282999</v>
      </c>
    </row>
    <row r="1265" spans="1:43" x14ac:dyDescent="0.35">
      <c r="A1265">
        <v>1264</v>
      </c>
      <c r="B1265">
        <v>87</v>
      </c>
      <c r="C1265" t="s">
        <v>20</v>
      </c>
      <c r="D1265">
        <v>53.03633</v>
      </c>
      <c r="E1265" s="2">
        <v>3.2311700000000001</v>
      </c>
      <c r="F1265">
        <v>32.31</v>
      </c>
      <c r="G1265" t="s">
        <v>614</v>
      </c>
      <c r="H1265">
        <v>29</v>
      </c>
      <c r="I1265">
        <v>0</v>
      </c>
      <c r="J1265" s="80">
        <v>2014</v>
      </c>
      <c r="K1265" t="s">
        <v>40</v>
      </c>
      <c r="L1265">
        <v>11</v>
      </c>
      <c r="M1265">
        <v>1.1060976250000001</v>
      </c>
      <c r="N1265">
        <v>5</v>
      </c>
      <c r="O1265" t="s">
        <v>23</v>
      </c>
      <c r="P1265">
        <v>95.5</v>
      </c>
      <c r="Q1265" t="s">
        <v>13</v>
      </c>
      <c r="R1265" t="s">
        <v>14</v>
      </c>
      <c r="S1265" t="s">
        <v>14</v>
      </c>
      <c r="T1265" s="79">
        <v>0</v>
      </c>
      <c r="U1265" s="79">
        <v>5</v>
      </c>
      <c r="V1265" s="79">
        <v>2.5</v>
      </c>
      <c r="W1265" s="79">
        <v>5</v>
      </c>
      <c r="X1265">
        <v>1.092945329</v>
      </c>
      <c r="Y1265" t="s">
        <v>1104</v>
      </c>
      <c r="Z1265" t="s">
        <v>622</v>
      </c>
      <c r="AA1265">
        <v>1</v>
      </c>
      <c r="AB1265">
        <v>137.31</v>
      </c>
      <c r="AE1265" t="s">
        <v>532</v>
      </c>
      <c r="AF1265">
        <v>137.30000000000001</v>
      </c>
      <c r="AG1265" t="s">
        <v>671</v>
      </c>
      <c r="AH1265" t="s">
        <v>1129</v>
      </c>
      <c r="AI1265" t="s">
        <v>1130</v>
      </c>
      <c r="AJ1265">
        <v>0.59524549999999998</v>
      </c>
      <c r="AK1265">
        <v>81.727207149999998</v>
      </c>
      <c r="AL1265">
        <v>55.572792850000013</v>
      </c>
      <c r="AM1265">
        <v>94.657874059160235</v>
      </c>
      <c r="AN1265">
        <v>64.365376110996863</v>
      </c>
      <c r="AO1265">
        <v>0.10345588130602945</v>
      </c>
      <c r="AP1265">
        <v>7.0347837169842206E-2</v>
      </c>
      <c r="AQ1265">
        <v>0.12959786589218056</v>
      </c>
    </row>
    <row r="1266" spans="1:43" x14ac:dyDescent="0.35">
      <c r="A1266">
        <v>1265</v>
      </c>
      <c r="B1266">
        <v>87</v>
      </c>
      <c r="C1266" t="s">
        <v>20</v>
      </c>
      <c r="D1266">
        <v>53.969000000000001</v>
      </c>
      <c r="E1266" s="2">
        <v>3.1873300000000002</v>
      </c>
      <c r="F1266">
        <v>41.63</v>
      </c>
      <c r="G1266" t="s">
        <v>614</v>
      </c>
      <c r="H1266">
        <v>33</v>
      </c>
      <c r="I1266">
        <v>0</v>
      </c>
      <c r="J1266" s="80">
        <v>2014</v>
      </c>
      <c r="K1266" t="s">
        <v>40</v>
      </c>
      <c r="L1266">
        <v>11</v>
      </c>
      <c r="M1266">
        <v>1.1060976250000001</v>
      </c>
      <c r="N1266">
        <v>5</v>
      </c>
      <c r="O1266" t="s">
        <v>23</v>
      </c>
      <c r="P1266">
        <v>95.5</v>
      </c>
      <c r="Q1266" t="s">
        <v>13</v>
      </c>
      <c r="R1266" t="s">
        <v>14</v>
      </c>
      <c r="S1266" t="s">
        <v>14</v>
      </c>
      <c r="T1266" s="79">
        <v>0</v>
      </c>
      <c r="U1266" s="79">
        <v>5</v>
      </c>
      <c r="V1266" s="79">
        <v>2.5</v>
      </c>
      <c r="W1266" s="79">
        <v>5</v>
      </c>
      <c r="X1266">
        <v>1.092945329</v>
      </c>
      <c r="Y1266" t="s">
        <v>1104</v>
      </c>
      <c r="Z1266" t="s">
        <v>622</v>
      </c>
      <c r="AA1266">
        <v>1</v>
      </c>
      <c r="AB1266">
        <v>628.91999999999996</v>
      </c>
      <c r="AE1266" t="s">
        <v>532</v>
      </c>
      <c r="AF1266">
        <v>628.9</v>
      </c>
      <c r="AG1266" t="s">
        <v>671</v>
      </c>
      <c r="AH1266" t="s">
        <v>1129</v>
      </c>
      <c r="AI1266" t="s">
        <v>1130</v>
      </c>
      <c r="AJ1266">
        <v>0.59524549999999998</v>
      </c>
      <c r="AK1266">
        <v>374.34989494999996</v>
      </c>
      <c r="AL1266">
        <v>254.55010505000001</v>
      </c>
      <c r="AM1266">
        <v>433.5785651551775</v>
      </c>
      <c r="AN1266">
        <v>294.82436297309482</v>
      </c>
      <c r="AO1266">
        <v>0.4738776675408734</v>
      </c>
      <c r="AP1266">
        <v>0.32222691038684453</v>
      </c>
      <c r="AQ1266">
        <v>0.12907952839609102</v>
      </c>
    </row>
    <row r="1267" spans="1:43" x14ac:dyDescent="0.35">
      <c r="A1267">
        <v>1266</v>
      </c>
      <c r="B1267">
        <v>87</v>
      </c>
      <c r="C1267" t="s">
        <v>20</v>
      </c>
      <c r="D1267">
        <v>52.186500000000002</v>
      </c>
      <c r="E1267" s="2">
        <v>2.8846699999999998</v>
      </c>
      <c r="F1267">
        <v>23.61</v>
      </c>
      <c r="G1267" t="s">
        <v>614</v>
      </c>
      <c r="H1267">
        <v>35</v>
      </c>
      <c r="I1267">
        <v>493.91023963373601</v>
      </c>
      <c r="J1267" s="80">
        <v>2014</v>
      </c>
      <c r="K1267" t="s">
        <v>40</v>
      </c>
      <c r="L1267">
        <v>11</v>
      </c>
      <c r="M1267">
        <v>1.1060976250000001</v>
      </c>
      <c r="N1267">
        <v>5</v>
      </c>
      <c r="O1267" t="s">
        <v>23</v>
      </c>
      <c r="P1267">
        <v>95.5</v>
      </c>
      <c r="Q1267" t="s">
        <v>13</v>
      </c>
      <c r="R1267" t="s">
        <v>14</v>
      </c>
      <c r="S1267" t="s">
        <v>14</v>
      </c>
      <c r="T1267" s="79">
        <v>0</v>
      </c>
      <c r="U1267" s="79">
        <v>5</v>
      </c>
      <c r="V1267" s="79">
        <v>2.5</v>
      </c>
      <c r="W1267" s="79">
        <v>5</v>
      </c>
      <c r="X1267">
        <v>1.788789671</v>
      </c>
      <c r="Y1267" t="s">
        <v>1104</v>
      </c>
      <c r="Z1267" t="s">
        <v>622</v>
      </c>
      <c r="AA1267">
        <v>1</v>
      </c>
      <c r="AB1267">
        <v>149.62</v>
      </c>
      <c r="AE1267" t="s">
        <v>532</v>
      </c>
      <c r="AF1267">
        <v>149.6</v>
      </c>
      <c r="AG1267" t="s">
        <v>671</v>
      </c>
      <c r="AH1267" t="s">
        <v>1129</v>
      </c>
      <c r="AI1267" t="s">
        <v>1130</v>
      </c>
      <c r="AJ1267">
        <v>0.59524549999999998</v>
      </c>
      <c r="AK1267">
        <v>89.048726799999997</v>
      </c>
      <c r="AL1267">
        <v>60.551273199999997</v>
      </c>
      <c r="AM1267">
        <v>103.13778557356423</v>
      </c>
      <c r="AN1267">
        <v>70.131538719629489</v>
      </c>
      <c r="AO1267">
        <v>0.18449180552380451</v>
      </c>
      <c r="AP1267">
        <v>0.1254505720730098</v>
      </c>
      <c r="AQ1267">
        <v>0.12882113759235606</v>
      </c>
    </row>
    <row r="1268" spans="1:43" x14ac:dyDescent="0.35">
      <c r="A1268">
        <v>1267</v>
      </c>
      <c r="B1268">
        <v>87</v>
      </c>
      <c r="C1268" t="s">
        <v>20</v>
      </c>
      <c r="D1268">
        <v>51.52167</v>
      </c>
      <c r="E1268" s="2">
        <v>2.4323299999999999</v>
      </c>
      <c r="F1268">
        <v>17.399999999999999</v>
      </c>
      <c r="G1268" t="s">
        <v>614</v>
      </c>
      <c r="H1268">
        <v>36</v>
      </c>
      <c r="I1268">
        <v>285.92710649677002</v>
      </c>
      <c r="J1268" s="80">
        <v>2014</v>
      </c>
      <c r="K1268" t="s">
        <v>40</v>
      </c>
      <c r="L1268">
        <v>11</v>
      </c>
      <c r="M1268">
        <v>1.1060976250000001</v>
      </c>
      <c r="N1268">
        <v>5</v>
      </c>
      <c r="O1268" t="s">
        <v>23</v>
      </c>
      <c r="P1268">
        <v>95.5</v>
      </c>
      <c r="Q1268" t="s">
        <v>13</v>
      </c>
      <c r="R1268" t="s">
        <v>14</v>
      </c>
      <c r="S1268" t="s">
        <v>14</v>
      </c>
      <c r="T1268" s="79">
        <v>0</v>
      </c>
      <c r="U1268" s="79">
        <v>5</v>
      </c>
      <c r="V1268" s="79">
        <v>2.5</v>
      </c>
      <c r="W1268" s="79">
        <v>5</v>
      </c>
      <c r="X1268">
        <v>1.788789671</v>
      </c>
      <c r="Y1268" t="s">
        <v>1104</v>
      </c>
      <c r="Z1268" t="s">
        <v>622</v>
      </c>
      <c r="AA1268">
        <v>1</v>
      </c>
      <c r="AB1268">
        <v>106.47</v>
      </c>
      <c r="AE1268" t="s">
        <v>532</v>
      </c>
      <c r="AF1268">
        <v>106.5</v>
      </c>
      <c r="AG1268" t="s">
        <v>671</v>
      </c>
      <c r="AH1268" t="s">
        <v>1129</v>
      </c>
      <c r="AI1268" t="s">
        <v>1130</v>
      </c>
      <c r="AJ1268">
        <v>0.59524549999999998</v>
      </c>
      <c r="AK1268">
        <v>63.393645749999997</v>
      </c>
      <c r="AL1268">
        <v>43.106354250000003</v>
      </c>
      <c r="AM1268">
        <v>73.4236240881323</v>
      </c>
      <c r="AN1268">
        <v>49.926529904014302</v>
      </c>
      <c r="AO1268">
        <v>0.13133942037623786</v>
      </c>
      <c r="AP1268">
        <v>8.9308061001173403E-2</v>
      </c>
      <c r="AQ1268">
        <v>0.12869213622231998</v>
      </c>
    </row>
    <row r="1269" spans="1:43" x14ac:dyDescent="0.35">
      <c r="A1269">
        <v>1268</v>
      </c>
      <c r="B1269">
        <v>87</v>
      </c>
      <c r="C1269" t="s">
        <v>20</v>
      </c>
      <c r="D1269" s="11">
        <v>54.868169999999999</v>
      </c>
      <c r="E1269" s="2">
        <v>3.40917</v>
      </c>
      <c r="F1269">
        <v>64.62</v>
      </c>
      <c r="G1269" t="s">
        <v>614</v>
      </c>
      <c r="H1269">
        <v>37</v>
      </c>
      <c r="I1269">
        <v>0</v>
      </c>
      <c r="J1269" s="80">
        <v>2014</v>
      </c>
      <c r="K1269" t="s">
        <v>40</v>
      </c>
      <c r="L1269">
        <v>11</v>
      </c>
      <c r="M1269">
        <v>1.1060976250000001</v>
      </c>
      <c r="N1269">
        <v>5</v>
      </c>
      <c r="O1269" t="s">
        <v>23</v>
      </c>
      <c r="P1269">
        <v>95.5</v>
      </c>
      <c r="Q1269" t="s">
        <v>13</v>
      </c>
      <c r="R1269" t="s">
        <v>14</v>
      </c>
      <c r="S1269" t="s">
        <v>14</v>
      </c>
      <c r="T1269" s="79">
        <v>0</v>
      </c>
      <c r="U1269" s="79">
        <v>5</v>
      </c>
      <c r="V1269" s="79">
        <v>2.5</v>
      </c>
      <c r="W1269" s="79">
        <v>5</v>
      </c>
      <c r="X1269">
        <v>1.788789671</v>
      </c>
      <c r="Y1269" t="s">
        <v>1104</v>
      </c>
      <c r="Z1269" t="s">
        <v>622</v>
      </c>
      <c r="AA1269">
        <v>1</v>
      </c>
      <c r="AB1269">
        <v>1188.8</v>
      </c>
      <c r="AE1269" t="s">
        <v>532</v>
      </c>
      <c r="AF1269">
        <v>1188.8</v>
      </c>
      <c r="AG1269" t="s">
        <v>671</v>
      </c>
      <c r="AH1269" t="s">
        <v>1129</v>
      </c>
      <c r="AI1269" t="s">
        <v>1130</v>
      </c>
      <c r="AJ1269">
        <v>0.59524549999999998</v>
      </c>
      <c r="AK1269">
        <v>707.62785039999994</v>
      </c>
      <c r="AL1269">
        <v>481.17214960000001</v>
      </c>
      <c r="AM1269">
        <v>819.58689498564945</v>
      </c>
      <c r="AN1269">
        <v>557.30196009288443</v>
      </c>
      <c r="AO1269">
        <v>1.4660685722372913</v>
      </c>
      <c r="AP1269">
        <v>0.99689598984220595</v>
      </c>
      <c r="AQ1269">
        <v>0.12856326403413854</v>
      </c>
    </row>
    <row r="1270" spans="1:43" x14ac:dyDescent="0.35">
      <c r="A1270">
        <v>1269</v>
      </c>
      <c r="B1270">
        <v>87</v>
      </c>
      <c r="C1270" t="s">
        <v>20</v>
      </c>
      <c r="D1270">
        <v>55.81183</v>
      </c>
      <c r="E1270" s="2">
        <v>3.6403300000000001</v>
      </c>
      <c r="F1270">
        <v>96.93</v>
      </c>
      <c r="G1270" t="s">
        <v>614</v>
      </c>
      <c r="H1270">
        <v>49</v>
      </c>
      <c r="I1270">
        <v>0</v>
      </c>
      <c r="J1270" s="80">
        <v>2014</v>
      </c>
      <c r="K1270" t="s">
        <v>40</v>
      </c>
      <c r="L1270">
        <v>11</v>
      </c>
      <c r="M1270">
        <v>1.1060976250000001</v>
      </c>
      <c r="N1270">
        <v>5</v>
      </c>
      <c r="O1270" t="s">
        <v>23</v>
      </c>
      <c r="P1270">
        <v>95.5</v>
      </c>
      <c r="Q1270" t="s">
        <v>13</v>
      </c>
      <c r="R1270" t="s">
        <v>14</v>
      </c>
      <c r="S1270" t="s">
        <v>14</v>
      </c>
      <c r="T1270" s="79">
        <v>0</v>
      </c>
      <c r="U1270" s="79">
        <v>5</v>
      </c>
      <c r="V1270" s="79">
        <v>2.5</v>
      </c>
      <c r="W1270" s="79">
        <v>5</v>
      </c>
      <c r="X1270">
        <v>1.788789671</v>
      </c>
      <c r="Y1270" t="s">
        <v>1104</v>
      </c>
      <c r="Z1270" t="s">
        <v>622</v>
      </c>
      <c r="AA1270">
        <v>1</v>
      </c>
      <c r="AB1270">
        <v>239.9</v>
      </c>
      <c r="AE1270" t="s">
        <v>532</v>
      </c>
      <c r="AF1270">
        <v>239.9</v>
      </c>
      <c r="AG1270" t="s">
        <v>671</v>
      </c>
      <c r="AH1270" t="s">
        <v>1129</v>
      </c>
      <c r="AI1270" t="s">
        <v>1130</v>
      </c>
      <c r="AJ1270">
        <v>0.59524549999999998</v>
      </c>
      <c r="AK1270">
        <v>142.79939544999999</v>
      </c>
      <c r="AL1270">
        <v>97.100604550000014</v>
      </c>
      <c r="AM1270">
        <v>165.39274571589613</v>
      </c>
      <c r="AN1270">
        <v>112.4636105537374</v>
      </c>
      <c r="AO1270">
        <v>0.2958528351949245</v>
      </c>
      <c r="AP1270">
        <v>0.20117374492189205</v>
      </c>
      <c r="AQ1270">
        <v>0.12702682700205339</v>
      </c>
    </row>
    <row r="1271" spans="1:43" x14ac:dyDescent="0.35">
      <c r="A1271">
        <v>1270</v>
      </c>
      <c r="B1271">
        <v>87</v>
      </c>
      <c r="C1271" t="s">
        <v>20</v>
      </c>
      <c r="D1271" s="11">
        <v>53.823329999999999</v>
      </c>
      <c r="E1271" s="12">
        <v>7.7205000000000004</v>
      </c>
      <c r="F1271">
        <v>4.16</v>
      </c>
      <c r="G1271" t="s">
        <v>614</v>
      </c>
      <c r="H1271">
        <v>12</v>
      </c>
      <c r="I1271">
        <v>178.730580118067</v>
      </c>
      <c r="J1271" s="80">
        <v>2014</v>
      </c>
      <c r="K1271" t="s">
        <v>40</v>
      </c>
      <c r="L1271">
        <v>11</v>
      </c>
      <c r="M1271">
        <v>1.1060976250000001</v>
      </c>
      <c r="N1271">
        <v>5</v>
      </c>
      <c r="O1271" t="s">
        <v>23</v>
      </c>
      <c r="P1271">
        <v>95.5</v>
      </c>
      <c r="Q1271" t="s">
        <v>13</v>
      </c>
      <c r="R1271" t="s">
        <v>14</v>
      </c>
      <c r="S1271" t="s">
        <v>14</v>
      </c>
      <c r="T1271" s="79">
        <v>0</v>
      </c>
      <c r="U1271" s="79">
        <v>5</v>
      </c>
      <c r="V1271" s="79">
        <v>2.5</v>
      </c>
      <c r="W1271" s="79">
        <v>5</v>
      </c>
      <c r="X1271">
        <v>1.1263740879999999</v>
      </c>
      <c r="Y1271" t="s">
        <v>1104</v>
      </c>
      <c r="Z1271" t="s">
        <v>622</v>
      </c>
      <c r="AA1271">
        <v>1</v>
      </c>
      <c r="AB1271">
        <v>271.42</v>
      </c>
      <c r="AE1271" t="s">
        <v>532</v>
      </c>
      <c r="AF1271">
        <v>271.39999999999998</v>
      </c>
      <c r="AG1271" t="s">
        <v>671</v>
      </c>
      <c r="AH1271" t="s">
        <v>1129</v>
      </c>
      <c r="AI1271" t="s">
        <v>1130</v>
      </c>
      <c r="AJ1271">
        <v>0.59524549999999998</v>
      </c>
      <c r="AK1271">
        <v>161.54962869999997</v>
      </c>
      <c r="AL1271">
        <v>109.85037130000001</v>
      </c>
      <c r="AM1271">
        <v>187.10959227717467</v>
      </c>
      <c r="AN1271">
        <v>127.23061235633317</v>
      </c>
      <c r="AO1271">
        <v>0.21075539635725443</v>
      </c>
      <c r="AP1271">
        <v>0.14330926495854632</v>
      </c>
      <c r="AQ1271">
        <v>0.1318241227762269</v>
      </c>
    </row>
    <row r="1272" spans="1:43" x14ac:dyDescent="0.35">
      <c r="A1272">
        <v>1271</v>
      </c>
      <c r="B1272">
        <v>88</v>
      </c>
      <c r="C1272" t="s">
        <v>20</v>
      </c>
      <c r="D1272" s="4">
        <v>44.881704999999997</v>
      </c>
      <c r="E1272" s="6">
        <v>12.486390999999999</v>
      </c>
      <c r="F1272">
        <v>0</v>
      </c>
      <c r="G1272" t="s">
        <v>10</v>
      </c>
      <c r="H1272">
        <v>0</v>
      </c>
      <c r="I1272">
        <v>307.46045586038099</v>
      </c>
      <c r="J1272" s="80">
        <v>2016</v>
      </c>
      <c r="K1272" t="s">
        <v>11</v>
      </c>
      <c r="L1272">
        <v>1000</v>
      </c>
      <c r="M1272">
        <v>130.61708849999999</v>
      </c>
      <c r="N1272">
        <v>5</v>
      </c>
      <c r="O1272" t="s">
        <v>23</v>
      </c>
      <c r="P1272">
        <v>95.5</v>
      </c>
      <c r="Q1272" t="s">
        <v>13</v>
      </c>
      <c r="R1272" t="s">
        <v>14</v>
      </c>
      <c r="S1272" t="s">
        <v>14</v>
      </c>
      <c r="T1272" s="79">
        <v>0</v>
      </c>
      <c r="U1272" s="79">
        <v>5</v>
      </c>
      <c r="V1272" s="79">
        <v>2.5</v>
      </c>
      <c r="W1272" s="79">
        <v>5</v>
      </c>
      <c r="X1272">
        <v>0.91868156199999995</v>
      </c>
      <c r="Y1272" t="s">
        <v>1100</v>
      </c>
      <c r="Z1272" t="s">
        <v>622</v>
      </c>
      <c r="AA1272">
        <v>1</v>
      </c>
      <c r="AB1272">
        <v>0</v>
      </c>
      <c r="AE1272" t="s">
        <v>532</v>
      </c>
      <c r="AF1272">
        <v>0</v>
      </c>
      <c r="AG1272" t="s">
        <v>671</v>
      </c>
      <c r="AH1272" t="s">
        <v>1129</v>
      </c>
      <c r="AI1272" t="s">
        <v>1130</v>
      </c>
      <c r="AJ1272">
        <v>0.59524549999999998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0.13341858489683281</v>
      </c>
    </row>
    <row r="1273" spans="1:43" x14ac:dyDescent="0.35">
      <c r="A1273">
        <v>1272</v>
      </c>
      <c r="B1273">
        <v>88</v>
      </c>
      <c r="C1273" t="s">
        <v>20</v>
      </c>
      <c r="D1273" s="4">
        <v>44.881704999999997</v>
      </c>
      <c r="E1273" s="6">
        <v>12.486390999999999</v>
      </c>
      <c r="F1273">
        <v>0</v>
      </c>
      <c r="G1273" t="s">
        <v>10</v>
      </c>
      <c r="H1273">
        <v>0</v>
      </c>
      <c r="I1273">
        <v>307.46045586038099</v>
      </c>
      <c r="J1273" s="80">
        <v>2016</v>
      </c>
      <c r="K1273" t="s">
        <v>11</v>
      </c>
      <c r="L1273">
        <v>1000</v>
      </c>
      <c r="M1273">
        <v>130.61708849999999</v>
      </c>
      <c r="N1273">
        <v>5</v>
      </c>
      <c r="O1273" t="s">
        <v>23</v>
      </c>
      <c r="P1273">
        <v>95.5</v>
      </c>
      <c r="Q1273" t="s">
        <v>13</v>
      </c>
      <c r="R1273" t="s">
        <v>14</v>
      </c>
      <c r="S1273" t="s">
        <v>14</v>
      </c>
      <c r="T1273" s="79">
        <v>0</v>
      </c>
      <c r="U1273" s="79">
        <v>5</v>
      </c>
      <c r="V1273" s="79">
        <v>2.5</v>
      </c>
      <c r="W1273" s="79">
        <v>5</v>
      </c>
      <c r="X1273">
        <v>0.91868156199999995</v>
      </c>
      <c r="Y1273" t="s">
        <v>1100</v>
      </c>
      <c r="Z1273" t="s">
        <v>622</v>
      </c>
      <c r="AA1273">
        <v>1</v>
      </c>
      <c r="AB1273">
        <v>0</v>
      </c>
      <c r="AE1273" t="s">
        <v>532</v>
      </c>
      <c r="AF1273">
        <v>0</v>
      </c>
      <c r="AG1273" t="s">
        <v>671</v>
      </c>
      <c r="AH1273" t="s">
        <v>1129</v>
      </c>
      <c r="AI1273" t="s">
        <v>1130</v>
      </c>
      <c r="AJ1273">
        <v>0.59524549999999998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0.13341858489683281</v>
      </c>
    </row>
    <row r="1274" spans="1:43" x14ac:dyDescent="0.35">
      <c r="A1274">
        <v>1273</v>
      </c>
      <c r="B1274">
        <v>88</v>
      </c>
      <c r="C1274" t="s">
        <v>20</v>
      </c>
      <c r="D1274" s="4">
        <v>44.881704999999997</v>
      </c>
      <c r="E1274" s="6">
        <v>12.486390999999999</v>
      </c>
      <c r="F1274">
        <v>0</v>
      </c>
      <c r="G1274" t="s">
        <v>10</v>
      </c>
      <c r="H1274">
        <v>0</v>
      </c>
      <c r="I1274">
        <v>307.46045586038099</v>
      </c>
      <c r="J1274" s="80">
        <v>2016</v>
      </c>
      <c r="K1274" t="s">
        <v>11</v>
      </c>
      <c r="L1274">
        <v>1000</v>
      </c>
      <c r="M1274">
        <v>130.61708849999999</v>
      </c>
      <c r="N1274">
        <v>5</v>
      </c>
      <c r="O1274" t="s">
        <v>23</v>
      </c>
      <c r="P1274">
        <v>95.5</v>
      </c>
      <c r="Q1274" t="s">
        <v>13</v>
      </c>
      <c r="R1274" t="s">
        <v>14</v>
      </c>
      <c r="S1274" t="s">
        <v>14</v>
      </c>
      <c r="T1274" s="79">
        <v>0</v>
      </c>
      <c r="U1274" s="79">
        <v>5</v>
      </c>
      <c r="V1274" s="79">
        <v>2.5</v>
      </c>
      <c r="W1274" s="79">
        <v>5</v>
      </c>
      <c r="X1274">
        <v>0.91868156199999995</v>
      </c>
      <c r="Y1274" t="s">
        <v>1100</v>
      </c>
      <c r="Z1274" t="s">
        <v>622</v>
      </c>
      <c r="AA1274">
        <v>1</v>
      </c>
      <c r="AB1274">
        <v>0.22</v>
      </c>
      <c r="AE1274" t="s">
        <v>532</v>
      </c>
      <c r="AF1274">
        <v>0.2</v>
      </c>
      <c r="AG1274">
        <v>0</v>
      </c>
      <c r="AH1274">
        <v>0</v>
      </c>
      <c r="AI1274">
        <v>0.2</v>
      </c>
      <c r="AJ1274">
        <v>0</v>
      </c>
      <c r="AK1274">
        <v>0</v>
      </c>
      <c r="AL1274">
        <v>0.2</v>
      </c>
      <c r="AM1274">
        <v>0</v>
      </c>
      <c r="AN1274">
        <v>27.354364083769632</v>
      </c>
      <c r="AO1274">
        <v>0</v>
      </c>
      <c r="AP1274">
        <v>2.5129949923994185E-2</v>
      </c>
      <c r="AQ1274">
        <v>0.13341858489683281</v>
      </c>
    </row>
    <row r="1275" spans="1:43" x14ac:dyDescent="0.35">
      <c r="A1275">
        <v>1274</v>
      </c>
      <c r="B1275">
        <v>88</v>
      </c>
      <c r="C1275" t="s">
        <v>20</v>
      </c>
      <c r="D1275" s="4">
        <v>44.881704999999997</v>
      </c>
      <c r="E1275" s="6">
        <v>12.486390999999999</v>
      </c>
      <c r="F1275">
        <v>0</v>
      </c>
      <c r="G1275" t="s">
        <v>10</v>
      </c>
      <c r="H1275">
        <v>0</v>
      </c>
      <c r="I1275">
        <v>307.46045586038099</v>
      </c>
      <c r="J1275" s="80">
        <v>2016</v>
      </c>
      <c r="K1275" t="s">
        <v>11</v>
      </c>
      <c r="L1275">
        <v>1000</v>
      </c>
      <c r="M1275">
        <v>130.61708849999999</v>
      </c>
      <c r="N1275">
        <v>5</v>
      </c>
      <c r="O1275" t="s">
        <v>23</v>
      </c>
      <c r="P1275">
        <v>95.5</v>
      </c>
      <c r="Q1275" t="s">
        <v>13</v>
      </c>
      <c r="R1275" t="s">
        <v>14</v>
      </c>
      <c r="S1275" t="s">
        <v>14</v>
      </c>
      <c r="T1275" s="79">
        <v>0</v>
      </c>
      <c r="U1275" s="79">
        <v>5</v>
      </c>
      <c r="V1275" s="79">
        <v>2.5</v>
      </c>
      <c r="W1275" s="79">
        <v>5</v>
      </c>
      <c r="X1275">
        <v>0.91868156199999995</v>
      </c>
      <c r="Y1275" t="s">
        <v>1100</v>
      </c>
      <c r="Z1275" t="s">
        <v>622</v>
      </c>
      <c r="AA1275">
        <v>1</v>
      </c>
      <c r="AB1275">
        <v>0.45</v>
      </c>
      <c r="AE1275" t="s">
        <v>532</v>
      </c>
      <c r="AF1275">
        <v>0.5</v>
      </c>
      <c r="AG1275">
        <v>0</v>
      </c>
      <c r="AH1275">
        <v>0</v>
      </c>
      <c r="AI1275">
        <v>0.5</v>
      </c>
      <c r="AJ1275">
        <v>0</v>
      </c>
      <c r="AK1275">
        <v>0</v>
      </c>
      <c r="AL1275">
        <v>0.5</v>
      </c>
      <c r="AM1275">
        <v>0</v>
      </c>
      <c r="AN1275">
        <v>68.385910209424082</v>
      </c>
      <c r="AO1275">
        <v>0</v>
      </c>
      <c r="AP1275">
        <v>6.2824874809985456E-2</v>
      </c>
      <c r="AQ1275">
        <v>0.13341858489683281</v>
      </c>
    </row>
    <row r="1276" spans="1:43" x14ac:dyDescent="0.35">
      <c r="A1276">
        <v>1275</v>
      </c>
      <c r="B1276">
        <v>88</v>
      </c>
      <c r="C1276" t="s">
        <v>20</v>
      </c>
      <c r="D1276" s="4">
        <v>44.881704999999997</v>
      </c>
      <c r="E1276" s="6">
        <v>12.486390999999999</v>
      </c>
      <c r="F1276">
        <v>0</v>
      </c>
      <c r="G1276" t="s">
        <v>10</v>
      </c>
      <c r="H1276">
        <v>0</v>
      </c>
      <c r="I1276">
        <v>307.46045586038099</v>
      </c>
      <c r="J1276" s="80">
        <v>2016</v>
      </c>
      <c r="K1276" t="s">
        <v>11</v>
      </c>
      <c r="L1276">
        <v>1000</v>
      </c>
      <c r="M1276">
        <v>130.61708849999999</v>
      </c>
      <c r="N1276">
        <v>5</v>
      </c>
      <c r="O1276" t="s">
        <v>23</v>
      </c>
      <c r="P1276">
        <v>95.5</v>
      </c>
      <c r="Q1276" t="s">
        <v>13</v>
      </c>
      <c r="R1276" t="s">
        <v>14</v>
      </c>
      <c r="S1276" t="s">
        <v>14</v>
      </c>
      <c r="T1276" s="79">
        <v>0</v>
      </c>
      <c r="U1276" s="79">
        <v>5</v>
      </c>
      <c r="V1276" s="79">
        <v>2.5</v>
      </c>
      <c r="W1276" s="79">
        <v>5</v>
      </c>
      <c r="X1276">
        <v>0.91868156199999995</v>
      </c>
      <c r="Y1276" t="s">
        <v>1100</v>
      </c>
      <c r="Z1276" t="s">
        <v>622</v>
      </c>
      <c r="AA1276">
        <v>1</v>
      </c>
      <c r="AB1276">
        <v>0.51</v>
      </c>
      <c r="AE1276" t="s">
        <v>532</v>
      </c>
      <c r="AF1276">
        <v>0.5</v>
      </c>
      <c r="AG1276">
        <v>0</v>
      </c>
      <c r="AH1276">
        <v>0</v>
      </c>
      <c r="AI1276">
        <v>0.5</v>
      </c>
      <c r="AJ1276">
        <v>0</v>
      </c>
      <c r="AK1276">
        <v>0</v>
      </c>
      <c r="AL1276">
        <v>0.5</v>
      </c>
      <c r="AM1276">
        <v>0</v>
      </c>
      <c r="AN1276">
        <v>68.385910209424082</v>
      </c>
      <c r="AO1276">
        <v>0</v>
      </c>
      <c r="AP1276">
        <v>6.2824874809985456E-2</v>
      </c>
      <c r="AQ1276">
        <v>0.13341858489683281</v>
      </c>
    </row>
    <row r="1277" spans="1:43" x14ac:dyDescent="0.35">
      <c r="A1277">
        <v>1276</v>
      </c>
      <c r="B1277">
        <v>88</v>
      </c>
      <c r="C1277" t="s">
        <v>20</v>
      </c>
      <c r="D1277" s="4">
        <v>44.881704999999997</v>
      </c>
      <c r="E1277" s="6">
        <v>12.486390999999999</v>
      </c>
      <c r="F1277">
        <v>0</v>
      </c>
      <c r="G1277" t="s">
        <v>10</v>
      </c>
      <c r="H1277">
        <v>0</v>
      </c>
      <c r="I1277">
        <v>307.46045586038099</v>
      </c>
      <c r="J1277" s="80">
        <v>2016</v>
      </c>
      <c r="K1277" t="s">
        <v>11</v>
      </c>
      <c r="L1277">
        <v>1000</v>
      </c>
      <c r="M1277">
        <v>130.61708849999999</v>
      </c>
      <c r="N1277">
        <v>5</v>
      </c>
      <c r="O1277" t="s">
        <v>23</v>
      </c>
      <c r="P1277">
        <v>95.5</v>
      </c>
      <c r="Q1277" t="s">
        <v>13</v>
      </c>
      <c r="R1277" t="s">
        <v>14</v>
      </c>
      <c r="S1277" t="s">
        <v>14</v>
      </c>
      <c r="T1277" s="79">
        <v>0</v>
      </c>
      <c r="U1277" s="79">
        <v>5</v>
      </c>
      <c r="V1277" s="79">
        <v>2.5</v>
      </c>
      <c r="W1277" s="79">
        <v>5</v>
      </c>
      <c r="X1277">
        <v>0.91868156199999995</v>
      </c>
      <c r="Y1277" t="s">
        <v>1100</v>
      </c>
      <c r="Z1277" t="s">
        <v>622</v>
      </c>
      <c r="AA1277">
        <v>1</v>
      </c>
      <c r="AB1277">
        <v>0.93</v>
      </c>
      <c r="AE1277" t="s">
        <v>532</v>
      </c>
      <c r="AF1277">
        <v>0.9</v>
      </c>
      <c r="AG1277">
        <v>0</v>
      </c>
      <c r="AH1277">
        <v>0</v>
      </c>
      <c r="AI1277">
        <v>0.9</v>
      </c>
      <c r="AJ1277">
        <v>0</v>
      </c>
      <c r="AK1277">
        <v>0</v>
      </c>
      <c r="AL1277">
        <v>0.9</v>
      </c>
      <c r="AM1277">
        <v>0</v>
      </c>
      <c r="AN1277">
        <v>123.09463837696335</v>
      </c>
      <c r="AO1277">
        <v>0</v>
      </c>
      <c r="AP1277">
        <v>0.11308477465797383</v>
      </c>
      <c r="AQ1277">
        <v>0.13341858489683281</v>
      </c>
    </row>
    <row r="1278" spans="1:43" x14ac:dyDescent="0.35">
      <c r="A1278">
        <v>1277</v>
      </c>
      <c r="B1278">
        <v>88</v>
      </c>
      <c r="C1278" t="s">
        <v>20</v>
      </c>
      <c r="D1278" s="4">
        <v>44.881704999999997</v>
      </c>
      <c r="E1278" s="6">
        <v>12.486390999999999</v>
      </c>
      <c r="F1278">
        <v>0</v>
      </c>
      <c r="G1278" t="s">
        <v>10</v>
      </c>
      <c r="H1278">
        <v>0</v>
      </c>
      <c r="I1278">
        <v>307.46045586038099</v>
      </c>
      <c r="J1278" s="80">
        <v>2016</v>
      </c>
      <c r="K1278" t="s">
        <v>11</v>
      </c>
      <c r="L1278">
        <v>1000</v>
      </c>
      <c r="M1278">
        <v>130.61708849999999</v>
      </c>
      <c r="N1278">
        <v>5</v>
      </c>
      <c r="O1278" t="s">
        <v>23</v>
      </c>
      <c r="P1278">
        <v>95.5</v>
      </c>
      <c r="Q1278" t="s">
        <v>13</v>
      </c>
      <c r="R1278" t="s">
        <v>14</v>
      </c>
      <c r="S1278" t="s">
        <v>14</v>
      </c>
      <c r="T1278" s="79">
        <v>0</v>
      </c>
      <c r="U1278" s="79">
        <v>5</v>
      </c>
      <c r="V1278" s="79">
        <v>2.5</v>
      </c>
      <c r="W1278" s="79">
        <v>5</v>
      </c>
      <c r="X1278">
        <v>0.91868156199999995</v>
      </c>
      <c r="Y1278" t="s">
        <v>1100</v>
      </c>
      <c r="Z1278" t="s">
        <v>622</v>
      </c>
      <c r="AA1278">
        <v>1</v>
      </c>
      <c r="AB1278">
        <v>1.56</v>
      </c>
      <c r="AE1278" t="s">
        <v>532</v>
      </c>
      <c r="AF1278">
        <v>1.6</v>
      </c>
      <c r="AG1278">
        <v>0</v>
      </c>
      <c r="AH1278">
        <v>0</v>
      </c>
      <c r="AI1278">
        <v>1.6</v>
      </c>
      <c r="AJ1278">
        <v>0</v>
      </c>
      <c r="AK1278">
        <v>0</v>
      </c>
      <c r="AL1278">
        <v>1.6</v>
      </c>
      <c r="AM1278">
        <v>0</v>
      </c>
      <c r="AN1278">
        <v>218.83491267015705</v>
      </c>
      <c r="AO1278">
        <v>0</v>
      </c>
      <c r="AP1278">
        <v>0.20103959939195348</v>
      </c>
      <c r="AQ1278">
        <v>0.13341858489683281</v>
      </c>
    </row>
    <row r="1279" spans="1:43" x14ac:dyDescent="0.35">
      <c r="A1279">
        <v>1278</v>
      </c>
      <c r="B1279">
        <v>88</v>
      </c>
      <c r="C1279" t="s">
        <v>20</v>
      </c>
      <c r="D1279" s="4">
        <v>44.881704999999997</v>
      </c>
      <c r="E1279" s="6">
        <v>12.486390999999999</v>
      </c>
      <c r="F1279">
        <v>0</v>
      </c>
      <c r="G1279" t="s">
        <v>10</v>
      </c>
      <c r="H1279">
        <v>0</v>
      </c>
      <c r="I1279">
        <v>307.46045586038099</v>
      </c>
      <c r="J1279" s="80">
        <v>2016</v>
      </c>
      <c r="K1279" t="s">
        <v>11</v>
      </c>
      <c r="L1279">
        <v>1000</v>
      </c>
      <c r="M1279">
        <v>130.61708849999999</v>
      </c>
      <c r="N1279">
        <v>5</v>
      </c>
      <c r="O1279" t="s">
        <v>23</v>
      </c>
      <c r="P1279">
        <v>95.5</v>
      </c>
      <c r="Q1279" t="s">
        <v>13</v>
      </c>
      <c r="R1279" t="s">
        <v>14</v>
      </c>
      <c r="S1279" t="s">
        <v>14</v>
      </c>
      <c r="T1279" s="79">
        <v>0</v>
      </c>
      <c r="U1279" s="79">
        <v>5</v>
      </c>
      <c r="V1279" s="79">
        <v>2.5</v>
      </c>
      <c r="W1279" s="79">
        <v>5</v>
      </c>
      <c r="X1279">
        <v>0.91868156199999995</v>
      </c>
      <c r="Y1279" t="s">
        <v>1100</v>
      </c>
      <c r="Z1279" t="s">
        <v>622</v>
      </c>
      <c r="AA1279">
        <v>1</v>
      </c>
      <c r="AB1279">
        <v>1.73</v>
      </c>
      <c r="AE1279" t="s">
        <v>532</v>
      </c>
      <c r="AF1279">
        <v>1.7</v>
      </c>
      <c r="AG1279">
        <v>0</v>
      </c>
      <c r="AH1279">
        <v>0</v>
      </c>
      <c r="AI1279">
        <v>1.7</v>
      </c>
      <c r="AJ1279">
        <v>0</v>
      </c>
      <c r="AK1279">
        <v>0</v>
      </c>
      <c r="AL1279">
        <v>1.7</v>
      </c>
      <c r="AM1279">
        <v>0</v>
      </c>
      <c r="AN1279">
        <v>232.51209471204186</v>
      </c>
      <c r="AO1279">
        <v>0</v>
      </c>
      <c r="AP1279">
        <v>0.21360457435395053</v>
      </c>
      <c r="AQ1279">
        <v>0.13341858489683281</v>
      </c>
    </row>
    <row r="1280" spans="1:43" x14ac:dyDescent="0.35">
      <c r="A1280">
        <v>1279</v>
      </c>
      <c r="B1280">
        <v>88</v>
      </c>
      <c r="C1280" t="s">
        <v>20</v>
      </c>
      <c r="D1280" s="4">
        <v>44.881704999999997</v>
      </c>
      <c r="E1280" s="6">
        <v>12.486390999999999</v>
      </c>
      <c r="F1280">
        <v>0</v>
      </c>
      <c r="G1280" t="s">
        <v>10</v>
      </c>
      <c r="H1280">
        <v>0</v>
      </c>
      <c r="I1280">
        <v>307.46045586038099</v>
      </c>
      <c r="J1280" s="80">
        <v>2016</v>
      </c>
      <c r="K1280" t="s">
        <v>11</v>
      </c>
      <c r="L1280">
        <v>1000</v>
      </c>
      <c r="M1280">
        <v>130.61708849999999</v>
      </c>
      <c r="N1280">
        <v>5</v>
      </c>
      <c r="O1280" t="s">
        <v>23</v>
      </c>
      <c r="P1280">
        <v>95.5</v>
      </c>
      <c r="Q1280" t="s">
        <v>13</v>
      </c>
      <c r="R1280" t="s">
        <v>14</v>
      </c>
      <c r="S1280" t="s">
        <v>14</v>
      </c>
      <c r="T1280" s="79">
        <v>0</v>
      </c>
      <c r="U1280" s="79">
        <v>5</v>
      </c>
      <c r="V1280" s="79">
        <v>2.5</v>
      </c>
      <c r="W1280" s="79">
        <v>5</v>
      </c>
      <c r="X1280">
        <v>0.91868156199999995</v>
      </c>
      <c r="Y1280" t="s">
        <v>1100</v>
      </c>
      <c r="Z1280" t="s">
        <v>622</v>
      </c>
      <c r="AA1280">
        <v>1</v>
      </c>
      <c r="AB1280">
        <v>4.4400000000000004</v>
      </c>
      <c r="AE1280" t="s">
        <v>532</v>
      </c>
      <c r="AF1280">
        <v>4.4000000000000004</v>
      </c>
      <c r="AG1280">
        <v>0</v>
      </c>
      <c r="AH1280">
        <v>0</v>
      </c>
      <c r="AI1280">
        <v>4.4000000000000004</v>
      </c>
      <c r="AJ1280">
        <v>0</v>
      </c>
      <c r="AK1280">
        <v>0</v>
      </c>
      <c r="AL1280">
        <v>4.4000000000000004</v>
      </c>
      <c r="AM1280">
        <v>0</v>
      </c>
      <c r="AN1280">
        <v>601.79600984293188</v>
      </c>
      <c r="AO1280">
        <v>0</v>
      </c>
      <c r="AP1280">
        <v>0.55285889832787205</v>
      </c>
      <c r="AQ1280">
        <v>0.13341858489683281</v>
      </c>
    </row>
    <row r="1281" spans="1:43" x14ac:dyDescent="0.35">
      <c r="A1281">
        <v>1280</v>
      </c>
      <c r="B1281">
        <v>88</v>
      </c>
      <c r="C1281" t="s">
        <v>20</v>
      </c>
      <c r="D1281" s="4">
        <v>44.976441999999999</v>
      </c>
      <c r="E1281" s="6">
        <v>12.537701999999999</v>
      </c>
      <c r="F1281">
        <v>0</v>
      </c>
      <c r="G1281" t="s">
        <v>10</v>
      </c>
      <c r="H1281">
        <v>0</v>
      </c>
      <c r="I1281">
        <v>322.22145480790499</v>
      </c>
      <c r="J1281" s="80">
        <v>2016</v>
      </c>
      <c r="K1281" t="s">
        <v>11</v>
      </c>
      <c r="L1281">
        <v>1000</v>
      </c>
      <c r="M1281">
        <v>130.61708849999999</v>
      </c>
      <c r="N1281">
        <v>5</v>
      </c>
      <c r="O1281" t="s">
        <v>23</v>
      </c>
      <c r="P1281">
        <v>95.5</v>
      </c>
      <c r="Q1281" t="s">
        <v>13</v>
      </c>
      <c r="R1281" t="s">
        <v>14</v>
      </c>
      <c r="S1281" t="s">
        <v>14</v>
      </c>
      <c r="T1281" s="79">
        <v>0</v>
      </c>
      <c r="U1281" s="79">
        <v>5</v>
      </c>
      <c r="V1281" s="79">
        <v>2.5</v>
      </c>
      <c r="W1281" s="79">
        <v>5</v>
      </c>
      <c r="X1281">
        <v>0.91868156199999995</v>
      </c>
      <c r="Y1281" t="s">
        <v>1100</v>
      </c>
      <c r="Z1281" t="s">
        <v>622</v>
      </c>
      <c r="AA1281">
        <v>1</v>
      </c>
      <c r="AB1281">
        <v>3.09</v>
      </c>
      <c r="AE1281" t="s">
        <v>532</v>
      </c>
      <c r="AF1281">
        <v>3.1</v>
      </c>
      <c r="AG1281">
        <v>5.1999999999999998E-2</v>
      </c>
      <c r="AH1281">
        <v>0.16120000000000001</v>
      </c>
      <c r="AI1281">
        <v>2.9388000000000001</v>
      </c>
      <c r="AJ1281">
        <v>5.1999999999999998E-2</v>
      </c>
      <c r="AK1281">
        <v>0.16120000000000001</v>
      </c>
      <c r="AL1281">
        <v>2.9388000000000001</v>
      </c>
      <c r="AM1281">
        <v>22.047617451518324</v>
      </c>
      <c r="AN1281">
        <v>401.94502584691099</v>
      </c>
      <c r="AO1281">
        <v>2.0254739638739312E-2</v>
      </c>
      <c r="AP1281">
        <v>0.36925948418317056</v>
      </c>
      <c r="AQ1281">
        <v>0.13341858489683281</v>
      </c>
    </row>
    <row r="1282" spans="1:43" x14ac:dyDescent="0.35">
      <c r="A1282">
        <v>1281</v>
      </c>
      <c r="B1282">
        <v>88</v>
      </c>
      <c r="C1282" t="s">
        <v>20</v>
      </c>
      <c r="D1282" s="4">
        <v>44.976441999999999</v>
      </c>
      <c r="E1282" s="6">
        <v>12.537701999999999</v>
      </c>
      <c r="F1282">
        <v>0</v>
      </c>
      <c r="G1282" t="s">
        <v>10</v>
      </c>
      <c r="H1282">
        <v>0</v>
      </c>
      <c r="I1282">
        <v>322.22145480790499</v>
      </c>
      <c r="J1282" s="80">
        <v>2016</v>
      </c>
      <c r="K1282" t="s">
        <v>11</v>
      </c>
      <c r="L1282">
        <v>1000</v>
      </c>
      <c r="M1282">
        <v>130.61708849999999</v>
      </c>
      <c r="N1282">
        <v>5</v>
      </c>
      <c r="O1282" t="s">
        <v>23</v>
      </c>
      <c r="P1282">
        <v>95.5</v>
      </c>
      <c r="Q1282" t="s">
        <v>13</v>
      </c>
      <c r="R1282" t="s">
        <v>14</v>
      </c>
      <c r="S1282" t="s">
        <v>14</v>
      </c>
      <c r="T1282" s="79">
        <v>0</v>
      </c>
      <c r="U1282" s="79">
        <v>5</v>
      </c>
      <c r="V1282" s="79">
        <v>2.5</v>
      </c>
      <c r="W1282" s="79">
        <v>5</v>
      </c>
      <c r="X1282">
        <v>0.91868156199999995</v>
      </c>
      <c r="Y1282" t="s">
        <v>1100</v>
      </c>
      <c r="Z1282" t="s">
        <v>622</v>
      </c>
      <c r="AA1282">
        <v>1</v>
      </c>
      <c r="AB1282">
        <v>3.57</v>
      </c>
      <c r="AE1282" t="s">
        <v>532</v>
      </c>
      <c r="AF1282">
        <v>3.6</v>
      </c>
      <c r="AG1282">
        <v>5.1999999999999998E-2</v>
      </c>
      <c r="AH1282">
        <v>0.18720000000000001</v>
      </c>
      <c r="AI1282">
        <v>3.4128000000000003</v>
      </c>
      <c r="AJ1282">
        <v>5.1999999999999998E-2</v>
      </c>
      <c r="AK1282">
        <v>0.18720000000000001</v>
      </c>
      <c r="AL1282">
        <v>3.4128000000000003</v>
      </c>
      <c r="AM1282">
        <v>25.603684782408376</v>
      </c>
      <c r="AN1282">
        <v>466.774868725445</v>
      </c>
      <c r="AO1282">
        <v>2.3521633128858556E-2</v>
      </c>
      <c r="AP1282">
        <v>0.42881746550303673</v>
      </c>
      <c r="AQ1282">
        <v>0.13341858489683281</v>
      </c>
    </row>
    <row r="1283" spans="1:43" x14ac:dyDescent="0.35">
      <c r="A1283">
        <v>1282</v>
      </c>
      <c r="B1283">
        <v>88</v>
      </c>
      <c r="C1283" t="s">
        <v>20</v>
      </c>
      <c r="D1283" s="4">
        <v>44.976441999999999</v>
      </c>
      <c r="E1283" s="6">
        <v>12.537701999999999</v>
      </c>
      <c r="F1283">
        <v>0</v>
      </c>
      <c r="G1283" t="s">
        <v>10</v>
      </c>
      <c r="H1283">
        <v>0</v>
      </c>
      <c r="I1283">
        <v>322.22145480790499</v>
      </c>
      <c r="J1283" s="80">
        <v>2016</v>
      </c>
      <c r="K1283" t="s">
        <v>11</v>
      </c>
      <c r="L1283">
        <v>1000</v>
      </c>
      <c r="M1283">
        <v>130.61708849999999</v>
      </c>
      <c r="N1283">
        <v>5</v>
      </c>
      <c r="O1283" t="s">
        <v>23</v>
      </c>
      <c r="P1283">
        <v>95.5</v>
      </c>
      <c r="Q1283" t="s">
        <v>13</v>
      </c>
      <c r="R1283" t="s">
        <v>14</v>
      </c>
      <c r="S1283" t="s">
        <v>14</v>
      </c>
      <c r="T1283" s="79">
        <v>0</v>
      </c>
      <c r="U1283" s="79">
        <v>5</v>
      </c>
      <c r="V1283" s="79">
        <v>2.5</v>
      </c>
      <c r="W1283" s="79">
        <v>5</v>
      </c>
      <c r="X1283">
        <v>0.91868156199999995</v>
      </c>
      <c r="Y1283" t="s">
        <v>1100</v>
      </c>
      <c r="Z1283" t="s">
        <v>622</v>
      </c>
      <c r="AA1283">
        <v>1</v>
      </c>
      <c r="AB1283">
        <v>3.74</v>
      </c>
      <c r="AE1283" t="s">
        <v>532</v>
      </c>
      <c r="AF1283">
        <v>3.7</v>
      </c>
      <c r="AG1283">
        <v>5.1999999999999998E-2</v>
      </c>
      <c r="AH1283">
        <v>0.19239999999999999</v>
      </c>
      <c r="AI1283">
        <v>3.5076000000000001</v>
      </c>
      <c r="AJ1283">
        <v>5.1999999999999998E-2</v>
      </c>
      <c r="AK1283">
        <v>0.19239999999999999</v>
      </c>
      <c r="AL1283">
        <v>3.5076000000000001</v>
      </c>
      <c r="AM1283">
        <v>26.314898248586381</v>
      </c>
      <c r="AN1283">
        <v>479.74083730115183</v>
      </c>
      <c r="AO1283">
        <v>2.4175011826882399E-2</v>
      </c>
      <c r="AP1283">
        <v>0.44072906176700999</v>
      </c>
      <c r="AQ1283">
        <v>0.13341858489683281</v>
      </c>
    </row>
    <row r="1284" spans="1:43" x14ac:dyDescent="0.35">
      <c r="A1284">
        <v>1283</v>
      </c>
      <c r="B1284">
        <v>88</v>
      </c>
      <c r="C1284" t="s">
        <v>20</v>
      </c>
      <c r="D1284" s="4">
        <v>44.976441999999999</v>
      </c>
      <c r="E1284" s="6">
        <v>12.537701999999999</v>
      </c>
      <c r="F1284">
        <v>0</v>
      </c>
      <c r="G1284" t="s">
        <v>10</v>
      </c>
      <c r="H1284">
        <v>0</v>
      </c>
      <c r="I1284">
        <v>322.22145480790499</v>
      </c>
      <c r="J1284" s="80">
        <v>2016</v>
      </c>
      <c r="K1284" t="s">
        <v>11</v>
      </c>
      <c r="L1284">
        <v>1000</v>
      </c>
      <c r="M1284">
        <v>130.61708849999999</v>
      </c>
      <c r="N1284">
        <v>5</v>
      </c>
      <c r="O1284" t="s">
        <v>23</v>
      </c>
      <c r="P1284">
        <v>95.5</v>
      </c>
      <c r="Q1284" t="s">
        <v>13</v>
      </c>
      <c r="R1284" t="s">
        <v>14</v>
      </c>
      <c r="S1284" t="s">
        <v>14</v>
      </c>
      <c r="T1284" s="79">
        <v>0</v>
      </c>
      <c r="U1284" s="79">
        <v>5</v>
      </c>
      <c r="V1284" s="79">
        <v>2.5</v>
      </c>
      <c r="W1284" s="79">
        <v>5</v>
      </c>
      <c r="X1284">
        <v>0.91868156199999995</v>
      </c>
      <c r="Y1284" t="s">
        <v>1100</v>
      </c>
      <c r="Z1284" t="s">
        <v>622</v>
      </c>
      <c r="AA1284">
        <v>1</v>
      </c>
      <c r="AB1284">
        <v>4.13</v>
      </c>
      <c r="AE1284" t="s">
        <v>532</v>
      </c>
      <c r="AF1284">
        <v>4.0999999999999996</v>
      </c>
      <c r="AG1284">
        <v>5.1999999999999998E-2</v>
      </c>
      <c r="AH1284">
        <v>0.21319999999999997</v>
      </c>
      <c r="AI1284">
        <v>3.8867999999999996</v>
      </c>
      <c r="AJ1284">
        <v>5.1999999999999998E-2</v>
      </c>
      <c r="AK1284">
        <v>0.21319999999999997</v>
      </c>
      <c r="AL1284">
        <v>3.8867999999999996</v>
      </c>
      <c r="AM1284">
        <v>29.159752113298428</v>
      </c>
      <c r="AN1284">
        <v>531.6047116039789</v>
      </c>
      <c r="AO1284">
        <v>2.67885266189778E-2</v>
      </c>
      <c r="AP1284">
        <v>0.48837544682290285</v>
      </c>
      <c r="AQ1284">
        <v>0.13341858489683281</v>
      </c>
    </row>
    <row r="1285" spans="1:43" x14ac:dyDescent="0.35">
      <c r="A1285">
        <v>1284</v>
      </c>
      <c r="B1285">
        <v>88</v>
      </c>
      <c r="C1285" t="s">
        <v>20</v>
      </c>
      <c r="D1285" s="4">
        <v>44.976441999999999</v>
      </c>
      <c r="E1285" s="6">
        <v>12.537701999999999</v>
      </c>
      <c r="F1285">
        <v>0</v>
      </c>
      <c r="G1285" t="s">
        <v>10</v>
      </c>
      <c r="H1285">
        <v>0</v>
      </c>
      <c r="I1285">
        <v>322.22145480790499</v>
      </c>
      <c r="J1285" s="80">
        <v>2016</v>
      </c>
      <c r="K1285" t="s">
        <v>11</v>
      </c>
      <c r="L1285">
        <v>1000</v>
      </c>
      <c r="M1285">
        <v>130.61708849999999</v>
      </c>
      <c r="N1285">
        <v>5</v>
      </c>
      <c r="O1285" t="s">
        <v>23</v>
      </c>
      <c r="P1285">
        <v>95.5</v>
      </c>
      <c r="Q1285" t="s">
        <v>13</v>
      </c>
      <c r="R1285" t="s">
        <v>14</v>
      </c>
      <c r="S1285" t="s">
        <v>14</v>
      </c>
      <c r="T1285" s="79">
        <v>0</v>
      </c>
      <c r="U1285" s="79">
        <v>5</v>
      </c>
      <c r="V1285" s="79">
        <v>2.5</v>
      </c>
      <c r="W1285" s="79">
        <v>5</v>
      </c>
      <c r="X1285">
        <v>0.91868156199999995</v>
      </c>
      <c r="Y1285" t="s">
        <v>1100</v>
      </c>
      <c r="Z1285" t="s">
        <v>622</v>
      </c>
      <c r="AA1285">
        <v>1</v>
      </c>
      <c r="AB1285">
        <v>4.75</v>
      </c>
      <c r="AE1285" t="s">
        <v>532</v>
      </c>
      <c r="AF1285">
        <v>4.8</v>
      </c>
      <c r="AG1285">
        <v>5.1999999999999998E-2</v>
      </c>
      <c r="AH1285">
        <v>0.24959999999999999</v>
      </c>
      <c r="AI1285">
        <v>4.5503999999999998</v>
      </c>
      <c r="AJ1285">
        <v>5.1999999999999998E-2</v>
      </c>
      <c r="AK1285">
        <v>0.24959999999999999</v>
      </c>
      <c r="AL1285">
        <v>4.5503999999999998</v>
      </c>
      <c r="AM1285">
        <v>34.138246376544501</v>
      </c>
      <c r="AN1285">
        <v>622.36649163392656</v>
      </c>
      <c r="AO1285">
        <v>3.1362177505144744E-2</v>
      </c>
      <c r="AP1285">
        <v>0.57175662067071553</v>
      </c>
      <c r="AQ1285">
        <v>0.13341858489683281</v>
      </c>
    </row>
    <row r="1286" spans="1:43" x14ac:dyDescent="0.35">
      <c r="A1286">
        <v>1285</v>
      </c>
      <c r="B1286">
        <v>88</v>
      </c>
      <c r="C1286" t="s">
        <v>20</v>
      </c>
      <c r="D1286" s="4">
        <v>44.976441999999999</v>
      </c>
      <c r="E1286" s="6">
        <v>12.537701999999999</v>
      </c>
      <c r="F1286">
        <v>0</v>
      </c>
      <c r="G1286" t="s">
        <v>10</v>
      </c>
      <c r="H1286">
        <v>0</v>
      </c>
      <c r="I1286">
        <v>322.22145480790499</v>
      </c>
      <c r="J1286" s="80">
        <v>2016</v>
      </c>
      <c r="K1286" t="s">
        <v>11</v>
      </c>
      <c r="L1286">
        <v>1000</v>
      </c>
      <c r="M1286">
        <v>130.61708849999999</v>
      </c>
      <c r="N1286">
        <v>5</v>
      </c>
      <c r="O1286" t="s">
        <v>23</v>
      </c>
      <c r="P1286">
        <v>95.5</v>
      </c>
      <c r="Q1286" t="s">
        <v>13</v>
      </c>
      <c r="R1286" t="s">
        <v>14</v>
      </c>
      <c r="S1286" t="s">
        <v>14</v>
      </c>
      <c r="T1286" s="79">
        <v>0</v>
      </c>
      <c r="U1286" s="79">
        <v>5</v>
      </c>
      <c r="V1286" s="79">
        <v>2.5</v>
      </c>
      <c r="W1286" s="79">
        <v>5</v>
      </c>
      <c r="X1286">
        <v>0.91868156199999995</v>
      </c>
      <c r="Y1286" t="s">
        <v>1100</v>
      </c>
      <c r="Z1286" t="s">
        <v>622</v>
      </c>
      <c r="AA1286">
        <v>1</v>
      </c>
      <c r="AB1286">
        <v>6.8</v>
      </c>
      <c r="AE1286" t="s">
        <v>532</v>
      </c>
      <c r="AF1286">
        <v>6.8</v>
      </c>
      <c r="AG1286">
        <v>5.1999999999999998E-2</v>
      </c>
      <c r="AH1286">
        <v>0.35359999999999997</v>
      </c>
      <c r="AI1286">
        <v>6.4463999999999997</v>
      </c>
      <c r="AJ1286">
        <v>5.1999999999999998E-2</v>
      </c>
      <c r="AK1286">
        <v>0.35359999999999997</v>
      </c>
      <c r="AL1286">
        <v>6.4463999999999997</v>
      </c>
      <c r="AM1286">
        <v>48.362515700104701</v>
      </c>
      <c r="AN1286">
        <v>881.68586314806271</v>
      </c>
      <c r="AO1286">
        <v>4.4429751465621704E-2</v>
      </c>
      <c r="AP1286">
        <v>0.80998854595018044</v>
      </c>
      <c r="AQ1286">
        <v>0.13341858489683281</v>
      </c>
    </row>
    <row r="1287" spans="1:43" x14ac:dyDescent="0.35">
      <c r="A1287">
        <v>1286</v>
      </c>
      <c r="B1287">
        <v>88</v>
      </c>
      <c r="C1287" t="s">
        <v>20</v>
      </c>
      <c r="D1287" s="4">
        <v>45.057380000000002</v>
      </c>
      <c r="E1287" s="6">
        <v>12.378202999999999</v>
      </c>
      <c r="F1287">
        <v>0</v>
      </c>
      <c r="G1287" t="s">
        <v>10</v>
      </c>
      <c r="H1287">
        <v>0</v>
      </c>
      <c r="I1287">
        <v>312.081615442756</v>
      </c>
      <c r="J1287" s="80">
        <v>2016</v>
      </c>
      <c r="K1287" t="s">
        <v>11</v>
      </c>
      <c r="L1287">
        <v>1000</v>
      </c>
      <c r="M1287">
        <v>130.61708849999999</v>
      </c>
      <c r="N1287">
        <v>5</v>
      </c>
      <c r="O1287" t="s">
        <v>23</v>
      </c>
      <c r="P1287">
        <v>95.5</v>
      </c>
      <c r="Q1287" t="s">
        <v>13</v>
      </c>
      <c r="R1287" t="s">
        <v>14</v>
      </c>
      <c r="S1287" t="s">
        <v>14</v>
      </c>
      <c r="T1287" s="79">
        <v>0</v>
      </c>
      <c r="U1287" s="79">
        <v>5</v>
      </c>
      <c r="V1287" s="79">
        <v>2.5</v>
      </c>
      <c r="W1287" s="79">
        <v>5</v>
      </c>
      <c r="X1287">
        <v>0.91868156199999995</v>
      </c>
      <c r="Y1287" t="s">
        <v>1100</v>
      </c>
      <c r="Z1287" t="s">
        <v>622</v>
      </c>
      <c r="AA1287">
        <v>1</v>
      </c>
      <c r="AB1287">
        <v>0.96</v>
      </c>
      <c r="AE1287" t="s">
        <v>532</v>
      </c>
      <c r="AF1287">
        <v>1</v>
      </c>
      <c r="AG1287">
        <v>5.0000000000000001E-3</v>
      </c>
      <c r="AH1287">
        <v>5.0000000000000001E-3</v>
      </c>
      <c r="AI1287">
        <v>0.995</v>
      </c>
      <c r="AJ1287">
        <v>5.0000000000000001E-3</v>
      </c>
      <c r="AK1287">
        <v>5.0000000000000001E-3</v>
      </c>
      <c r="AL1287">
        <v>0.995</v>
      </c>
      <c r="AM1287">
        <v>0.68385910209424083</v>
      </c>
      <c r="AN1287">
        <v>136.0879613167539</v>
      </c>
      <c r="AO1287">
        <v>6.2824874809985461E-4</v>
      </c>
      <c r="AP1287">
        <v>0.12502150087187106</v>
      </c>
      <c r="AQ1287">
        <v>0.13341858489683281</v>
      </c>
    </row>
    <row r="1288" spans="1:43" x14ac:dyDescent="0.35">
      <c r="A1288">
        <v>1287</v>
      </c>
      <c r="B1288">
        <v>88</v>
      </c>
      <c r="C1288" t="s">
        <v>20</v>
      </c>
      <c r="D1288" s="4">
        <v>45.057380000000002</v>
      </c>
      <c r="E1288" s="6">
        <v>12.378202999999999</v>
      </c>
      <c r="F1288">
        <v>0</v>
      </c>
      <c r="G1288" t="s">
        <v>10</v>
      </c>
      <c r="H1288">
        <v>0</v>
      </c>
      <c r="I1288">
        <v>312.081615442756</v>
      </c>
      <c r="J1288" s="80">
        <v>2016</v>
      </c>
      <c r="K1288" t="s">
        <v>11</v>
      </c>
      <c r="L1288">
        <v>1000</v>
      </c>
      <c r="M1288">
        <v>130.61708849999999</v>
      </c>
      <c r="N1288">
        <v>5</v>
      </c>
      <c r="O1288" t="s">
        <v>23</v>
      </c>
      <c r="P1288">
        <v>95.5</v>
      </c>
      <c r="Q1288" t="s">
        <v>13</v>
      </c>
      <c r="R1288" t="s">
        <v>14</v>
      </c>
      <c r="S1288" t="s">
        <v>14</v>
      </c>
      <c r="T1288" s="79">
        <v>0</v>
      </c>
      <c r="U1288" s="79">
        <v>5</v>
      </c>
      <c r="V1288" s="79">
        <v>2.5</v>
      </c>
      <c r="W1288" s="79">
        <v>5</v>
      </c>
      <c r="X1288">
        <v>0.91868156199999995</v>
      </c>
      <c r="Y1288" t="s">
        <v>1100</v>
      </c>
      <c r="Z1288" t="s">
        <v>622</v>
      </c>
      <c r="AA1288">
        <v>1</v>
      </c>
      <c r="AB1288">
        <v>0.96</v>
      </c>
      <c r="AE1288" t="s">
        <v>532</v>
      </c>
      <c r="AF1288">
        <v>1</v>
      </c>
      <c r="AG1288">
        <v>5.0000000000000001E-3</v>
      </c>
      <c r="AH1288">
        <v>5.0000000000000001E-3</v>
      </c>
      <c r="AI1288">
        <v>0.995</v>
      </c>
      <c r="AJ1288">
        <v>5.0000000000000001E-3</v>
      </c>
      <c r="AK1288">
        <v>5.0000000000000001E-3</v>
      </c>
      <c r="AL1288">
        <v>0.995</v>
      </c>
      <c r="AM1288">
        <v>0.68385910209424083</v>
      </c>
      <c r="AN1288">
        <v>136.0879613167539</v>
      </c>
      <c r="AO1288">
        <v>6.2824874809985461E-4</v>
      </c>
      <c r="AP1288">
        <v>0.12502150087187106</v>
      </c>
      <c r="AQ1288">
        <v>0.13341858489683281</v>
      </c>
    </row>
    <row r="1289" spans="1:43" x14ac:dyDescent="0.35">
      <c r="A1289">
        <v>1288</v>
      </c>
      <c r="B1289">
        <v>88</v>
      </c>
      <c r="C1289" t="s">
        <v>20</v>
      </c>
      <c r="D1289" s="4">
        <v>45.057380000000002</v>
      </c>
      <c r="E1289" s="6">
        <v>12.378202999999999</v>
      </c>
      <c r="F1289">
        <v>0</v>
      </c>
      <c r="G1289" t="s">
        <v>10</v>
      </c>
      <c r="H1289">
        <v>0</v>
      </c>
      <c r="I1289">
        <v>312.081615442756</v>
      </c>
      <c r="J1289" s="80">
        <v>2016</v>
      </c>
      <c r="K1289" t="s">
        <v>11</v>
      </c>
      <c r="L1289">
        <v>1000</v>
      </c>
      <c r="M1289">
        <v>130.61708849999999</v>
      </c>
      <c r="N1289">
        <v>5</v>
      </c>
      <c r="O1289" t="s">
        <v>23</v>
      </c>
      <c r="P1289">
        <v>95.5</v>
      </c>
      <c r="Q1289" t="s">
        <v>13</v>
      </c>
      <c r="R1289" t="s">
        <v>14</v>
      </c>
      <c r="S1289" t="s">
        <v>14</v>
      </c>
      <c r="T1289" s="79">
        <v>0</v>
      </c>
      <c r="U1289" s="79">
        <v>5</v>
      </c>
      <c r="V1289" s="79">
        <v>2.5</v>
      </c>
      <c r="W1289" s="79">
        <v>5</v>
      </c>
      <c r="X1289">
        <v>0.91868156199999995</v>
      </c>
      <c r="Y1289" t="s">
        <v>1100</v>
      </c>
      <c r="Z1289" t="s">
        <v>622</v>
      </c>
      <c r="AA1289">
        <v>1</v>
      </c>
      <c r="AB1289">
        <v>2.65</v>
      </c>
      <c r="AE1289" t="s">
        <v>532</v>
      </c>
      <c r="AF1289">
        <v>2.7</v>
      </c>
      <c r="AG1289">
        <v>5.0000000000000001E-3</v>
      </c>
      <c r="AH1289">
        <v>1.3500000000000002E-2</v>
      </c>
      <c r="AI1289">
        <v>2.6865000000000001</v>
      </c>
      <c r="AJ1289">
        <v>5.0000000000000001E-3</v>
      </c>
      <c r="AK1289">
        <v>1.3500000000000002E-2</v>
      </c>
      <c r="AL1289">
        <v>2.6865000000000001</v>
      </c>
      <c r="AM1289">
        <v>1.8464195756544504</v>
      </c>
      <c r="AN1289">
        <v>367.43749555523561</v>
      </c>
      <c r="AO1289">
        <v>1.6962716198696075E-3</v>
      </c>
      <c r="AP1289">
        <v>0.3375580523540519</v>
      </c>
      <c r="AQ1289">
        <v>0.13341858489683281</v>
      </c>
    </row>
    <row r="1290" spans="1:43" x14ac:dyDescent="0.35">
      <c r="A1290">
        <v>1289</v>
      </c>
      <c r="B1290">
        <v>88</v>
      </c>
      <c r="C1290" t="s">
        <v>20</v>
      </c>
      <c r="D1290" s="4">
        <v>45.057380000000002</v>
      </c>
      <c r="E1290" s="6">
        <v>12.378202999999999</v>
      </c>
      <c r="F1290">
        <v>0</v>
      </c>
      <c r="G1290" t="s">
        <v>10</v>
      </c>
      <c r="H1290">
        <v>0</v>
      </c>
      <c r="I1290">
        <v>312.081615442756</v>
      </c>
      <c r="J1290" s="80">
        <v>2016</v>
      </c>
      <c r="K1290" t="s">
        <v>11</v>
      </c>
      <c r="L1290">
        <v>1000</v>
      </c>
      <c r="M1290">
        <v>130.61708849999999</v>
      </c>
      <c r="N1290">
        <v>5</v>
      </c>
      <c r="O1290" t="s">
        <v>23</v>
      </c>
      <c r="P1290">
        <v>95.5</v>
      </c>
      <c r="Q1290" t="s">
        <v>13</v>
      </c>
      <c r="R1290" t="s">
        <v>14</v>
      </c>
      <c r="S1290" t="s">
        <v>14</v>
      </c>
      <c r="T1290" s="79">
        <v>0</v>
      </c>
      <c r="U1290" s="79">
        <v>5</v>
      </c>
      <c r="V1290" s="79">
        <v>2.5</v>
      </c>
      <c r="W1290" s="79">
        <v>5</v>
      </c>
      <c r="X1290">
        <v>0.91868156199999995</v>
      </c>
      <c r="Y1290" t="s">
        <v>1100</v>
      </c>
      <c r="Z1290" t="s">
        <v>622</v>
      </c>
      <c r="AA1290">
        <v>1</v>
      </c>
      <c r="AB1290">
        <v>2.78</v>
      </c>
      <c r="AE1290" t="s">
        <v>532</v>
      </c>
      <c r="AF1290">
        <v>2.8</v>
      </c>
      <c r="AG1290">
        <v>5.0000000000000001E-3</v>
      </c>
      <c r="AH1290">
        <v>1.3999999999999999E-2</v>
      </c>
      <c r="AI1290">
        <v>2.786</v>
      </c>
      <c r="AJ1290">
        <v>5.0000000000000001E-3</v>
      </c>
      <c r="AK1290">
        <v>1.3999999999999999E-2</v>
      </c>
      <c r="AL1290">
        <v>2.786</v>
      </c>
      <c r="AM1290">
        <v>1.9148054858638741</v>
      </c>
      <c r="AN1290">
        <v>381.04629168691099</v>
      </c>
      <c r="AO1290">
        <v>1.7590964946795928E-3</v>
      </c>
      <c r="AP1290">
        <v>0.35006020244123898</v>
      </c>
      <c r="AQ1290">
        <v>0.13341858489683281</v>
      </c>
    </row>
    <row r="1291" spans="1:43" x14ac:dyDescent="0.35">
      <c r="A1291">
        <v>1290</v>
      </c>
      <c r="B1291">
        <v>88</v>
      </c>
      <c r="C1291" t="s">
        <v>20</v>
      </c>
      <c r="D1291" s="4">
        <v>45.057380000000002</v>
      </c>
      <c r="E1291" s="6">
        <v>12.378202999999999</v>
      </c>
      <c r="F1291">
        <v>0</v>
      </c>
      <c r="G1291" t="s">
        <v>10</v>
      </c>
      <c r="H1291">
        <v>0</v>
      </c>
      <c r="I1291">
        <v>312.081615442756</v>
      </c>
      <c r="J1291" s="80">
        <v>2016</v>
      </c>
      <c r="K1291" t="s">
        <v>11</v>
      </c>
      <c r="L1291">
        <v>1000</v>
      </c>
      <c r="M1291">
        <v>130.61708849999999</v>
      </c>
      <c r="N1291">
        <v>5</v>
      </c>
      <c r="O1291" t="s">
        <v>23</v>
      </c>
      <c r="P1291">
        <v>95.5</v>
      </c>
      <c r="Q1291" t="s">
        <v>13</v>
      </c>
      <c r="R1291" t="s">
        <v>14</v>
      </c>
      <c r="S1291" t="s">
        <v>14</v>
      </c>
      <c r="T1291" s="79">
        <v>0</v>
      </c>
      <c r="U1291" s="79">
        <v>5</v>
      </c>
      <c r="V1291" s="79">
        <v>2.5</v>
      </c>
      <c r="W1291" s="79">
        <v>5</v>
      </c>
      <c r="X1291">
        <v>0.91868156199999995</v>
      </c>
      <c r="Y1291" t="s">
        <v>1100</v>
      </c>
      <c r="Z1291" t="s">
        <v>622</v>
      </c>
      <c r="AA1291">
        <v>1</v>
      </c>
      <c r="AB1291">
        <v>3.56</v>
      </c>
      <c r="AE1291" t="s">
        <v>532</v>
      </c>
      <c r="AF1291">
        <v>3.6</v>
      </c>
      <c r="AG1291">
        <v>5.0000000000000001E-3</v>
      </c>
      <c r="AH1291">
        <v>1.8000000000000002E-2</v>
      </c>
      <c r="AI1291">
        <v>3.5820000000000003</v>
      </c>
      <c r="AJ1291">
        <v>5.0000000000000001E-3</v>
      </c>
      <c r="AK1291">
        <v>1.8000000000000002E-2</v>
      </c>
      <c r="AL1291">
        <v>3.5820000000000003</v>
      </c>
      <c r="AM1291">
        <v>2.461892767539267</v>
      </c>
      <c r="AN1291">
        <v>489.91666074031411</v>
      </c>
      <c r="AO1291">
        <v>2.2616954931594766E-3</v>
      </c>
      <c r="AP1291">
        <v>0.45007740313873579</v>
      </c>
      <c r="AQ1291">
        <v>0.13341858489683281</v>
      </c>
    </row>
    <row r="1292" spans="1:43" x14ac:dyDescent="0.35">
      <c r="A1292">
        <v>1291</v>
      </c>
      <c r="B1292">
        <v>88</v>
      </c>
      <c r="C1292" t="s">
        <v>20</v>
      </c>
      <c r="D1292" s="4">
        <v>45.057380000000002</v>
      </c>
      <c r="E1292" s="6">
        <v>12.378202999999999</v>
      </c>
      <c r="F1292">
        <v>0</v>
      </c>
      <c r="G1292" t="s">
        <v>10</v>
      </c>
      <c r="H1292">
        <v>0</v>
      </c>
      <c r="I1292">
        <v>312.081615442756</v>
      </c>
      <c r="J1292" s="80">
        <v>2016</v>
      </c>
      <c r="K1292" t="s">
        <v>11</v>
      </c>
      <c r="L1292">
        <v>300</v>
      </c>
      <c r="M1292">
        <v>36.542166029999997</v>
      </c>
      <c r="N1292">
        <v>4.75</v>
      </c>
      <c r="O1292" t="s">
        <v>23</v>
      </c>
      <c r="P1292">
        <v>95.5</v>
      </c>
      <c r="Q1292" t="s">
        <v>13</v>
      </c>
      <c r="R1292" t="s">
        <v>14</v>
      </c>
      <c r="S1292" t="s">
        <v>14</v>
      </c>
      <c r="T1292" s="79">
        <v>0</v>
      </c>
      <c r="U1292" s="79">
        <v>5</v>
      </c>
      <c r="V1292" s="79">
        <v>2.5</v>
      </c>
      <c r="W1292" s="79">
        <v>5</v>
      </c>
      <c r="X1292">
        <v>0.91868156199999995</v>
      </c>
      <c r="Y1292" t="s">
        <v>1100</v>
      </c>
      <c r="Z1292" t="s">
        <v>622</v>
      </c>
      <c r="AA1292">
        <v>1</v>
      </c>
      <c r="AB1292">
        <v>5.29</v>
      </c>
      <c r="AE1292" t="s">
        <v>532</v>
      </c>
      <c r="AF1292">
        <v>5.3</v>
      </c>
      <c r="AG1292">
        <v>5.0000000000000001E-3</v>
      </c>
      <c r="AH1292">
        <v>2.6499999999999999E-2</v>
      </c>
      <c r="AI1292">
        <v>5.2734999999999994</v>
      </c>
      <c r="AJ1292">
        <v>5.0000000000000001E-3</v>
      </c>
      <c r="AK1292">
        <v>2.6499999999999999E-2</v>
      </c>
      <c r="AL1292">
        <v>5.2734999999999994</v>
      </c>
      <c r="AM1292">
        <v>1.0139972772722512</v>
      </c>
      <c r="AN1292">
        <v>201.78545817717799</v>
      </c>
      <c r="AO1292">
        <v>9.3154060254821869E-4</v>
      </c>
      <c r="AP1292">
        <v>0.18537657990709555</v>
      </c>
      <c r="AQ1292">
        <v>0.13341858489683281</v>
      </c>
    </row>
    <row r="1293" spans="1:43" x14ac:dyDescent="0.35">
      <c r="A1293">
        <v>1292</v>
      </c>
      <c r="B1293">
        <v>88</v>
      </c>
      <c r="C1293" t="s">
        <v>20</v>
      </c>
      <c r="D1293" s="4">
        <v>45.057380000000002</v>
      </c>
      <c r="E1293" s="6">
        <v>12.378202999999999</v>
      </c>
      <c r="F1293">
        <v>0</v>
      </c>
      <c r="G1293" t="s">
        <v>10</v>
      </c>
      <c r="H1293">
        <v>0</v>
      </c>
      <c r="I1293">
        <v>312.081615442756</v>
      </c>
      <c r="J1293" s="80">
        <v>2016</v>
      </c>
      <c r="K1293" t="s">
        <v>11</v>
      </c>
      <c r="L1293">
        <v>1000</v>
      </c>
      <c r="M1293">
        <v>130.61708849999999</v>
      </c>
      <c r="N1293">
        <v>5</v>
      </c>
      <c r="O1293" t="s">
        <v>23</v>
      </c>
      <c r="P1293">
        <v>95.5</v>
      </c>
      <c r="Q1293" t="s">
        <v>13</v>
      </c>
      <c r="R1293" t="s">
        <v>14</v>
      </c>
      <c r="S1293" t="s">
        <v>14</v>
      </c>
      <c r="T1293" s="79">
        <v>0</v>
      </c>
      <c r="U1293" s="79">
        <v>5</v>
      </c>
      <c r="V1293" s="79">
        <v>2.5</v>
      </c>
      <c r="W1293" s="79">
        <v>5</v>
      </c>
      <c r="X1293">
        <v>0.91868156199999995</v>
      </c>
      <c r="Y1293" t="s">
        <v>1100</v>
      </c>
      <c r="Z1293" t="s">
        <v>622</v>
      </c>
      <c r="AA1293">
        <v>1</v>
      </c>
      <c r="AB1293">
        <v>5.29</v>
      </c>
      <c r="AE1293" t="s">
        <v>532</v>
      </c>
      <c r="AF1293">
        <v>5.3</v>
      </c>
      <c r="AG1293">
        <v>5.0000000000000001E-3</v>
      </c>
      <c r="AH1293">
        <v>2.6499999999999999E-2</v>
      </c>
      <c r="AI1293">
        <v>5.2734999999999994</v>
      </c>
      <c r="AJ1293">
        <v>5.0000000000000001E-3</v>
      </c>
      <c r="AK1293">
        <v>2.6499999999999999E-2</v>
      </c>
      <c r="AL1293">
        <v>5.2734999999999994</v>
      </c>
      <c r="AM1293">
        <v>3.6244532410994763</v>
      </c>
      <c r="AN1293">
        <v>721.26619497879562</v>
      </c>
      <c r="AO1293">
        <v>3.3297183649292294E-3</v>
      </c>
      <c r="AP1293">
        <v>0.66261395462091643</v>
      </c>
      <c r="AQ1293">
        <v>0.13341858489683281</v>
      </c>
    </row>
    <row r="1294" spans="1:43" x14ac:dyDescent="0.35">
      <c r="A1294">
        <v>1293</v>
      </c>
      <c r="B1294">
        <v>88</v>
      </c>
      <c r="C1294" t="s">
        <v>20</v>
      </c>
      <c r="D1294" s="4">
        <v>45.057380000000002</v>
      </c>
      <c r="E1294" s="6">
        <v>12.378202999999999</v>
      </c>
      <c r="F1294">
        <v>0</v>
      </c>
      <c r="G1294" t="s">
        <v>10</v>
      </c>
      <c r="H1294">
        <v>0</v>
      </c>
      <c r="I1294">
        <v>312.081615442756</v>
      </c>
      <c r="J1294" s="80">
        <v>2016</v>
      </c>
      <c r="K1294" t="s">
        <v>11</v>
      </c>
      <c r="L1294">
        <v>1000</v>
      </c>
      <c r="M1294">
        <v>130.61708849999999</v>
      </c>
      <c r="N1294">
        <v>5</v>
      </c>
      <c r="O1294" t="s">
        <v>23</v>
      </c>
      <c r="P1294">
        <v>95.5</v>
      </c>
      <c r="Q1294" t="s">
        <v>13</v>
      </c>
      <c r="R1294" t="s">
        <v>14</v>
      </c>
      <c r="S1294" t="s">
        <v>14</v>
      </c>
      <c r="T1294" s="79">
        <v>0</v>
      </c>
      <c r="U1294" s="79">
        <v>5</v>
      </c>
      <c r="V1294" s="79">
        <v>2.5</v>
      </c>
      <c r="W1294" s="79">
        <v>5</v>
      </c>
      <c r="X1294">
        <v>0.91868156199999995</v>
      </c>
      <c r="Y1294" t="s">
        <v>1100</v>
      </c>
      <c r="Z1294" t="s">
        <v>622</v>
      </c>
      <c r="AA1294">
        <v>1</v>
      </c>
      <c r="AB1294">
        <v>5.87</v>
      </c>
      <c r="AE1294" t="s">
        <v>532</v>
      </c>
      <c r="AF1294">
        <v>5.9</v>
      </c>
      <c r="AG1294">
        <v>5.0000000000000001E-3</v>
      </c>
      <c r="AH1294">
        <v>2.9500000000000002E-2</v>
      </c>
      <c r="AI1294">
        <v>5.8705000000000007</v>
      </c>
      <c r="AJ1294">
        <v>5.0000000000000001E-3</v>
      </c>
      <c r="AK1294">
        <v>2.9500000000000002E-2</v>
      </c>
      <c r="AL1294">
        <v>5.8705000000000007</v>
      </c>
      <c r="AM1294">
        <v>4.034768702356021</v>
      </c>
      <c r="AN1294">
        <v>802.91897176884834</v>
      </c>
      <c r="AO1294">
        <v>3.7066676137891422E-3</v>
      </c>
      <c r="AP1294">
        <v>0.73762685514403947</v>
      </c>
      <c r="AQ1294">
        <v>0.13341858489683281</v>
      </c>
    </row>
    <row r="1295" spans="1:43" x14ac:dyDescent="0.35">
      <c r="A1295">
        <v>1294</v>
      </c>
      <c r="B1295">
        <v>88</v>
      </c>
      <c r="C1295" t="s">
        <v>20</v>
      </c>
      <c r="D1295" s="4">
        <v>45.057380000000002</v>
      </c>
      <c r="E1295" s="6">
        <v>12.378202999999999</v>
      </c>
      <c r="F1295">
        <v>0</v>
      </c>
      <c r="G1295" t="s">
        <v>10</v>
      </c>
      <c r="H1295">
        <v>0</v>
      </c>
      <c r="I1295">
        <v>312.081615442756</v>
      </c>
      <c r="J1295" s="80">
        <v>2016</v>
      </c>
      <c r="K1295" t="s">
        <v>11</v>
      </c>
      <c r="L1295">
        <v>1000</v>
      </c>
      <c r="M1295">
        <v>130.61708849999999</v>
      </c>
      <c r="N1295">
        <v>5</v>
      </c>
      <c r="O1295" t="s">
        <v>23</v>
      </c>
      <c r="P1295">
        <v>95.5</v>
      </c>
      <c r="Q1295" t="s">
        <v>13</v>
      </c>
      <c r="R1295" t="s">
        <v>14</v>
      </c>
      <c r="S1295" t="s">
        <v>14</v>
      </c>
      <c r="T1295" s="79">
        <v>0</v>
      </c>
      <c r="U1295" s="79">
        <v>5</v>
      </c>
      <c r="V1295" s="79">
        <v>2.5</v>
      </c>
      <c r="W1295" s="79">
        <v>5</v>
      </c>
      <c r="X1295">
        <v>0.91868156199999995</v>
      </c>
      <c r="Y1295" t="s">
        <v>1100</v>
      </c>
      <c r="Z1295" t="s">
        <v>622</v>
      </c>
      <c r="AA1295">
        <v>1</v>
      </c>
      <c r="AB1295">
        <v>6.1</v>
      </c>
      <c r="AE1295" t="s">
        <v>532</v>
      </c>
      <c r="AF1295">
        <v>6.1</v>
      </c>
      <c r="AG1295">
        <v>5.0000000000000001E-3</v>
      </c>
      <c r="AH1295">
        <v>3.0499999999999999E-2</v>
      </c>
      <c r="AI1295">
        <v>6.0694999999999997</v>
      </c>
      <c r="AJ1295">
        <v>5.0000000000000001E-3</v>
      </c>
      <c r="AK1295">
        <v>3.0499999999999999E-2</v>
      </c>
      <c r="AL1295">
        <v>6.0694999999999997</v>
      </c>
      <c r="AM1295">
        <v>4.171540522774869</v>
      </c>
      <c r="AN1295">
        <v>830.13656403219875</v>
      </c>
      <c r="AO1295">
        <v>3.8323173634091131E-3</v>
      </c>
      <c r="AP1295">
        <v>0.7626311553184133</v>
      </c>
      <c r="AQ1295">
        <v>0.13341858489683281</v>
      </c>
    </row>
    <row r="1296" spans="1:43" x14ac:dyDescent="0.35">
      <c r="A1296">
        <v>1295</v>
      </c>
      <c r="B1296">
        <v>88</v>
      </c>
      <c r="C1296" t="s">
        <v>20</v>
      </c>
      <c r="D1296" s="4">
        <v>45.057380000000002</v>
      </c>
      <c r="E1296" s="6">
        <v>12.378202999999999</v>
      </c>
      <c r="F1296">
        <v>0</v>
      </c>
      <c r="G1296" t="s">
        <v>10</v>
      </c>
      <c r="H1296">
        <v>0</v>
      </c>
      <c r="I1296">
        <v>312.081615442756</v>
      </c>
      <c r="J1296" s="80">
        <v>2016</v>
      </c>
      <c r="K1296" t="s">
        <v>11</v>
      </c>
      <c r="L1296">
        <v>1000</v>
      </c>
      <c r="M1296">
        <v>130.61708849999999</v>
      </c>
      <c r="N1296">
        <v>5</v>
      </c>
      <c r="O1296" t="s">
        <v>23</v>
      </c>
      <c r="P1296">
        <v>95.5</v>
      </c>
      <c r="Q1296" t="s">
        <v>13</v>
      </c>
      <c r="R1296" t="s">
        <v>14</v>
      </c>
      <c r="S1296" t="s">
        <v>14</v>
      </c>
      <c r="T1296" s="79">
        <v>0</v>
      </c>
      <c r="U1296" s="79">
        <v>5</v>
      </c>
      <c r="V1296" s="79">
        <v>2.5</v>
      </c>
      <c r="W1296" s="79">
        <v>5</v>
      </c>
      <c r="X1296">
        <v>0.91868156199999995</v>
      </c>
      <c r="Y1296" t="s">
        <v>1100</v>
      </c>
      <c r="Z1296" t="s">
        <v>622</v>
      </c>
      <c r="AA1296">
        <v>1</v>
      </c>
      <c r="AB1296">
        <v>10.59</v>
      </c>
      <c r="AE1296" t="s">
        <v>532</v>
      </c>
      <c r="AF1296">
        <v>10.6</v>
      </c>
      <c r="AG1296">
        <v>5.0000000000000001E-3</v>
      </c>
      <c r="AH1296">
        <v>5.2999999999999999E-2</v>
      </c>
      <c r="AI1296">
        <v>10.546999999999999</v>
      </c>
      <c r="AJ1296">
        <v>5.0000000000000001E-3</v>
      </c>
      <c r="AK1296">
        <v>5.2999999999999999E-2</v>
      </c>
      <c r="AL1296">
        <v>10.546999999999999</v>
      </c>
      <c r="AM1296">
        <v>7.2489064821989526</v>
      </c>
      <c r="AN1296">
        <v>1442.5323899575912</v>
      </c>
      <c r="AO1296">
        <v>6.6594367298584587E-3</v>
      </c>
      <c r="AP1296">
        <v>1.3252279092418329</v>
      </c>
      <c r="AQ1296">
        <v>0.13341858489683281</v>
      </c>
    </row>
    <row r="1297" spans="1:43" x14ac:dyDescent="0.35">
      <c r="A1297">
        <v>1296</v>
      </c>
      <c r="B1297">
        <v>88</v>
      </c>
      <c r="C1297" t="s">
        <v>20</v>
      </c>
      <c r="D1297" s="4">
        <v>45.057380000000002</v>
      </c>
      <c r="E1297" s="6">
        <v>12.378202999999999</v>
      </c>
      <c r="F1297">
        <v>0</v>
      </c>
      <c r="G1297" t="s">
        <v>10</v>
      </c>
      <c r="H1297">
        <v>0</v>
      </c>
      <c r="I1297">
        <v>312.081615442756</v>
      </c>
      <c r="J1297" s="80">
        <v>2016</v>
      </c>
      <c r="K1297" t="s">
        <v>11</v>
      </c>
      <c r="L1297">
        <v>1000</v>
      </c>
      <c r="M1297">
        <v>130.61708849999999</v>
      </c>
      <c r="N1297">
        <v>5</v>
      </c>
      <c r="O1297" t="s">
        <v>23</v>
      </c>
      <c r="P1297">
        <v>95.5</v>
      </c>
      <c r="Q1297" t="s">
        <v>13</v>
      </c>
      <c r="R1297" t="s">
        <v>14</v>
      </c>
      <c r="S1297" t="s">
        <v>14</v>
      </c>
      <c r="T1297" s="79">
        <v>0</v>
      </c>
      <c r="U1297" s="79">
        <v>5</v>
      </c>
      <c r="V1297" s="79">
        <v>2.5</v>
      </c>
      <c r="W1297" s="79">
        <v>5</v>
      </c>
      <c r="X1297">
        <v>0.91868156199999995</v>
      </c>
      <c r="Y1297" t="s">
        <v>1100</v>
      </c>
      <c r="Z1297" t="s">
        <v>622</v>
      </c>
      <c r="AA1297">
        <v>1</v>
      </c>
      <c r="AB1297">
        <v>18.899999999999999</v>
      </c>
      <c r="AE1297" t="s">
        <v>532</v>
      </c>
      <c r="AF1297">
        <v>18.899999999999999</v>
      </c>
      <c r="AG1297">
        <v>5.0000000000000001E-3</v>
      </c>
      <c r="AH1297">
        <v>9.4500000000000001E-2</v>
      </c>
      <c r="AI1297">
        <v>18.805499999999999</v>
      </c>
      <c r="AJ1297">
        <v>5.0000000000000001E-3</v>
      </c>
      <c r="AK1297">
        <v>9.4500000000000001E-2</v>
      </c>
      <c r="AL1297">
        <v>18.805499999999999</v>
      </c>
      <c r="AM1297">
        <v>12.924937029581152</v>
      </c>
      <c r="AN1297">
        <v>2572.0624688866492</v>
      </c>
      <c r="AO1297">
        <v>1.1873901339087251E-2</v>
      </c>
      <c r="AP1297">
        <v>2.3629063664783634</v>
      </c>
      <c r="AQ1297">
        <v>0.13341858489683281</v>
      </c>
    </row>
    <row r="1298" spans="1:43" x14ac:dyDescent="0.35">
      <c r="A1298">
        <v>1297</v>
      </c>
      <c r="B1298">
        <v>89</v>
      </c>
      <c r="C1298" t="s">
        <v>9</v>
      </c>
      <c r="D1298" s="4">
        <v>38.926423999999997</v>
      </c>
      <c r="E1298" s="5">
        <v>117.881401</v>
      </c>
      <c r="F1298">
        <v>0</v>
      </c>
      <c r="G1298" t="s">
        <v>45</v>
      </c>
      <c r="H1298">
        <v>0</v>
      </c>
      <c r="I1298">
        <v>1064.5933105450299</v>
      </c>
      <c r="J1298" s="80">
        <v>2018</v>
      </c>
      <c r="K1298" t="s">
        <v>11</v>
      </c>
      <c r="L1298">
        <v>48</v>
      </c>
      <c r="M1298">
        <v>5.2571846139999998</v>
      </c>
      <c r="O1298" t="s">
        <v>15</v>
      </c>
      <c r="P1298">
        <v>91.3</v>
      </c>
      <c r="Q1298" t="s">
        <v>13</v>
      </c>
      <c r="R1298" t="s">
        <v>14</v>
      </c>
      <c r="S1298" t="s">
        <v>14</v>
      </c>
      <c r="T1298" s="79">
        <v>0</v>
      </c>
      <c r="U1298" s="79">
        <v>5</v>
      </c>
      <c r="V1298" s="79">
        <v>2.5</v>
      </c>
      <c r="W1298" s="79">
        <v>5</v>
      </c>
      <c r="X1298">
        <v>0.61037440930769205</v>
      </c>
      <c r="Y1298" t="s">
        <v>812</v>
      </c>
      <c r="Z1298" t="s">
        <v>619</v>
      </c>
      <c r="AA1298">
        <v>3</v>
      </c>
      <c r="AB1298">
        <v>256.5</v>
      </c>
      <c r="AC1298">
        <v>149</v>
      </c>
      <c r="AE1298" t="s">
        <v>532</v>
      </c>
      <c r="AF1298">
        <v>256.5</v>
      </c>
      <c r="AG1298">
        <v>0.89100000000000001</v>
      </c>
      <c r="AH1298">
        <v>228.54150000000001</v>
      </c>
      <c r="AI1298">
        <v>27.958499999999987</v>
      </c>
      <c r="AJ1298">
        <v>0.89100000000000001</v>
      </c>
      <c r="AK1298">
        <v>228.54150000000001</v>
      </c>
      <c r="AL1298">
        <v>27.958499999999987</v>
      </c>
      <c r="AM1298">
        <v>1315.9746522020603</v>
      </c>
      <c r="AN1298">
        <v>160.98904274974691</v>
      </c>
      <c r="AO1298">
        <v>0.80323725100172805</v>
      </c>
      <c r="AP1298">
        <v>9.8263591873387554E-2</v>
      </c>
      <c r="AQ1298">
        <v>0.13341858489683281</v>
      </c>
    </row>
    <row r="1299" spans="1:43" x14ac:dyDescent="0.35">
      <c r="A1299">
        <v>1298</v>
      </c>
      <c r="B1299">
        <v>89</v>
      </c>
      <c r="C1299" t="s">
        <v>9</v>
      </c>
      <c r="D1299">
        <v>38.944021999999997</v>
      </c>
      <c r="E1299" s="12">
        <v>117.82516800000001</v>
      </c>
      <c r="F1299">
        <v>0</v>
      </c>
      <c r="G1299" t="s">
        <v>45</v>
      </c>
      <c r="H1299">
        <v>0</v>
      </c>
      <c r="I1299">
        <v>1059.3365512094099</v>
      </c>
      <c r="J1299" s="80">
        <v>2018</v>
      </c>
      <c r="K1299" t="s">
        <v>11</v>
      </c>
      <c r="L1299">
        <v>48</v>
      </c>
      <c r="M1299">
        <v>5.2571846139999998</v>
      </c>
      <c r="O1299" t="s">
        <v>15</v>
      </c>
      <c r="P1299">
        <v>91.3</v>
      </c>
      <c r="Q1299" t="s">
        <v>13</v>
      </c>
      <c r="R1299" t="s">
        <v>14</v>
      </c>
      <c r="S1299" t="s">
        <v>14</v>
      </c>
      <c r="T1299" s="79">
        <v>0</v>
      </c>
      <c r="U1299" s="79">
        <v>5</v>
      </c>
      <c r="V1299" s="79">
        <v>2.5</v>
      </c>
      <c r="W1299" s="79">
        <v>5</v>
      </c>
      <c r="X1299">
        <v>0.61037440930769205</v>
      </c>
      <c r="Y1299" t="s">
        <v>812</v>
      </c>
      <c r="Z1299" t="s">
        <v>619</v>
      </c>
      <c r="AA1299">
        <v>3</v>
      </c>
      <c r="AB1299">
        <v>331.7</v>
      </c>
      <c r="AC1299">
        <v>13.4</v>
      </c>
      <c r="AE1299" t="s">
        <v>532</v>
      </c>
      <c r="AF1299">
        <v>331.7</v>
      </c>
      <c r="AG1299">
        <v>0.247</v>
      </c>
      <c r="AH1299">
        <v>81.929899999999989</v>
      </c>
      <c r="AI1299">
        <v>249.77010000000001</v>
      </c>
      <c r="AJ1299">
        <v>0.247</v>
      </c>
      <c r="AK1299">
        <v>81.929899999999989</v>
      </c>
      <c r="AL1299">
        <v>249.77010000000001</v>
      </c>
      <c r="AM1299">
        <v>471.76408511123611</v>
      </c>
      <c r="AN1299">
        <v>1438.2119679706916</v>
      </c>
      <c r="AO1299">
        <v>0.28795272478235451</v>
      </c>
      <c r="AP1299">
        <v>0.87784778040936418</v>
      </c>
      <c r="AQ1299">
        <v>0.13341858489683281</v>
      </c>
    </row>
    <row r="1300" spans="1:43" x14ac:dyDescent="0.35">
      <c r="A1300">
        <v>1299</v>
      </c>
      <c r="B1300">
        <v>89</v>
      </c>
      <c r="C1300" t="s">
        <v>9</v>
      </c>
      <c r="D1300" s="4">
        <v>38.955393000000001</v>
      </c>
      <c r="E1300" s="5">
        <v>117.781046</v>
      </c>
      <c r="F1300">
        <v>0</v>
      </c>
      <c r="G1300" t="s">
        <v>45</v>
      </c>
      <c r="H1300">
        <v>0</v>
      </c>
      <c r="I1300">
        <v>1048.8409898586101</v>
      </c>
      <c r="J1300" s="80">
        <v>2018</v>
      </c>
      <c r="K1300" t="s">
        <v>11</v>
      </c>
      <c r="L1300">
        <v>48</v>
      </c>
      <c r="M1300">
        <v>5.2571846139999998</v>
      </c>
      <c r="O1300" t="s">
        <v>15</v>
      </c>
      <c r="P1300">
        <v>91.3</v>
      </c>
      <c r="Q1300" t="s">
        <v>13</v>
      </c>
      <c r="R1300" t="s">
        <v>14</v>
      </c>
      <c r="S1300" t="s">
        <v>14</v>
      </c>
      <c r="T1300" s="79">
        <v>0</v>
      </c>
      <c r="U1300" s="79">
        <v>5</v>
      </c>
      <c r="V1300" s="79">
        <v>2.5</v>
      </c>
      <c r="W1300" s="79">
        <v>5</v>
      </c>
      <c r="X1300">
        <v>0.61037440930769205</v>
      </c>
      <c r="Y1300" t="s">
        <v>812</v>
      </c>
      <c r="Z1300" t="s">
        <v>619</v>
      </c>
      <c r="AA1300">
        <v>3</v>
      </c>
      <c r="AB1300">
        <v>205.8</v>
      </c>
      <c r="AC1300">
        <v>21.5</v>
      </c>
      <c r="AE1300" t="s">
        <v>532</v>
      </c>
      <c r="AF1300">
        <v>205.8</v>
      </c>
      <c r="AG1300">
        <v>0.76700000000000002</v>
      </c>
      <c r="AH1300">
        <v>157.8486</v>
      </c>
      <c r="AI1300">
        <v>47.951400000000007</v>
      </c>
      <c r="AJ1300">
        <v>0.76700000000000002</v>
      </c>
      <c r="AK1300">
        <v>157.8486</v>
      </c>
      <c r="AL1300">
        <v>47.951400000000007</v>
      </c>
      <c r="AM1300">
        <v>908.91482065875186</v>
      </c>
      <c r="AN1300">
        <v>276.11102113883857</v>
      </c>
      <c r="AO1300">
        <v>0.55477834677059246</v>
      </c>
      <c r="AP1300">
        <v>0.16853110143096225</v>
      </c>
      <c r="AQ1300">
        <v>0.13341858489683281</v>
      </c>
    </row>
    <row r="1301" spans="1:43" x14ac:dyDescent="0.35">
      <c r="A1301">
        <v>1300</v>
      </c>
      <c r="B1301">
        <v>89</v>
      </c>
      <c r="C1301" t="s">
        <v>9</v>
      </c>
      <c r="D1301" s="4">
        <v>38.964652999999998</v>
      </c>
      <c r="E1301" s="5">
        <v>117.709136</v>
      </c>
      <c r="F1301">
        <v>0</v>
      </c>
      <c r="G1301" t="s">
        <v>45</v>
      </c>
      <c r="H1301">
        <v>0</v>
      </c>
      <c r="I1301">
        <v>1033.43110739597</v>
      </c>
      <c r="J1301" s="80">
        <v>2018</v>
      </c>
      <c r="K1301" t="s">
        <v>11</v>
      </c>
      <c r="L1301">
        <v>48</v>
      </c>
      <c r="M1301">
        <v>5.2571846139999998</v>
      </c>
      <c r="O1301" t="s">
        <v>15</v>
      </c>
      <c r="P1301">
        <v>91.3</v>
      </c>
      <c r="Q1301" t="s">
        <v>13</v>
      </c>
      <c r="R1301" t="s">
        <v>14</v>
      </c>
      <c r="S1301" t="s">
        <v>14</v>
      </c>
      <c r="T1301" s="79">
        <v>0</v>
      </c>
      <c r="U1301" s="79">
        <v>5</v>
      </c>
      <c r="V1301" s="79">
        <v>2.5</v>
      </c>
      <c r="W1301" s="79">
        <v>5</v>
      </c>
      <c r="X1301">
        <v>0.61037440930769205</v>
      </c>
      <c r="Y1301" t="s">
        <v>812</v>
      </c>
      <c r="Z1301" t="s">
        <v>619</v>
      </c>
      <c r="AA1301">
        <v>3</v>
      </c>
      <c r="AB1301">
        <v>124.5</v>
      </c>
      <c r="AC1301">
        <v>34.1</v>
      </c>
      <c r="AE1301" t="s">
        <v>532</v>
      </c>
      <c r="AF1301">
        <v>124.5</v>
      </c>
      <c r="AG1301">
        <v>0.61</v>
      </c>
      <c r="AH1301">
        <v>75.944999999999993</v>
      </c>
      <c r="AI1301">
        <v>48.555000000000007</v>
      </c>
      <c r="AJ1301">
        <v>0.61</v>
      </c>
      <c r="AK1301">
        <v>75.944999999999993</v>
      </c>
      <c r="AL1301">
        <v>48.555000000000007</v>
      </c>
      <c r="AM1301">
        <v>437.30217470999992</v>
      </c>
      <c r="AN1301">
        <v>279.58663629000006</v>
      </c>
      <c r="AO1301">
        <v>0.26691805657758538</v>
      </c>
      <c r="AP1301">
        <v>0.17065252797583333</v>
      </c>
      <c r="AQ1301">
        <v>0.13341858489683281</v>
      </c>
    </row>
    <row r="1302" spans="1:43" x14ac:dyDescent="0.35">
      <c r="A1302">
        <v>1301</v>
      </c>
      <c r="B1302">
        <v>89</v>
      </c>
      <c r="C1302" t="s">
        <v>9</v>
      </c>
      <c r="D1302" s="4">
        <v>38.964731</v>
      </c>
      <c r="E1302" s="5">
        <v>117.742407</v>
      </c>
      <c r="F1302">
        <v>0</v>
      </c>
      <c r="G1302" t="s">
        <v>45</v>
      </c>
      <c r="H1302">
        <v>0</v>
      </c>
      <c r="I1302">
        <v>1041.9926200352299</v>
      </c>
      <c r="J1302" s="80">
        <v>2018</v>
      </c>
      <c r="K1302" t="s">
        <v>11</v>
      </c>
      <c r="L1302">
        <v>48</v>
      </c>
      <c r="M1302">
        <v>5.2571846139999998</v>
      </c>
      <c r="O1302" t="s">
        <v>15</v>
      </c>
      <c r="P1302">
        <v>91.3</v>
      </c>
      <c r="Q1302" t="s">
        <v>13</v>
      </c>
      <c r="R1302" t="s">
        <v>14</v>
      </c>
      <c r="S1302" t="s">
        <v>14</v>
      </c>
      <c r="T1302" s="79">
        <v>0</v>
      </c>
      <c r="U1302" s="79">
        <v>5</v>
      </c>
      <c r="V1302" s="79">
        <v>2.5</v>
      </c>
      <c r="W1302" s="79">
        <v>5</v>
      </c>
      <c r="X1302">
        <v>0.61037440930769205</v>
      </c>
      <c r="Y1302" t="s">
        <v>812</v>
      </c>
      <c r="Z1302" t="s">
        <v>619</v>
      </c>
      <c r="AA1302">
        <v>3</v>
      </c>
      <c r="AB1302">
        <v>97.2</v>
      </c>
      <c r="AC1302">
        <v>10.4</v>
      </c>
      <c r="AE1302" t="s">
        <v>532</v>
      </c>
      <c r="AF1302">
        <v>97.2</v>
      </c>
      <c r="AG1302">
        <v>0.57999999999999996</v>
      </c>
      <c r="AH1302">
        <v>56.375999999999998</v>
      </c>
      <c r="AI1302">
        <v>40.824000000000005</v>
      </c>
      <c r="AJ1302">
        <v>0.57999999999999996</v>
      </c>
      <c r="AK1302">
        <v>56.375999999999998</v>
      </c>
      <c r="AL1302">
        <v>40.824000000000005</v>
      </c>
      <c r="AM1302">
        <v>324.62107316414455</v>
      </c>
      <c r="AN1302">
        <v>235.07043229127714</v>
      </c>
      <c r="AO1302">
        <v>0.19814039578139384</v>
      </c>
      <c r="AP1302">
        <v>0.14348097625549211</v>
      </c>
      <c r="AQ1302">
        <v>0.13341858489683281</v>
      </c>
    </row>
    <row r="1303" spans="1:43" x14ac:dyDescent="0.35">
      <c r="A1303">
        <v>1302</v>
      </c>
      <c r="B1303">
        <v>89</v>
      </c>
      <c r="C1303" t="s">
        <v>9</v>
      </c>
      <c r="D1303" s="4">
        <v>38.975082999999998</v>
      </c>
      <c r="E1303" s="5">
        <v>117.72230399999999</v>
      </c>
      <c r="F1303">
        <v>0</v>
      </c>
      <c r="G1303" t="s">
        <v>45</v>
      </c>
      <c r="H1303">
        <v>0</v>
      </c>
      <c r="I1303">
        <v>1041.07839109054</v>
      </c>
      <c r="J1303" s="80">
        <v>2018</v>
      </c>
      <c r="K1303" t="s">
        <v>11</v>
      </c>
      <c r="L1303">
        <v>48</v>
      </c>
      <c r="M1303">
        <v>5.2571846139999998</v>
      </c>
      <c r="O1303" t="s">
        <v>15</v>
      </c>
      <c r="P1303">
        <v>91.3</v>
      </c>
      <c r="Q1303" t="s">
        <v>13</v>
      </c>
      <c r="R1303" t="s">
        <v>14</v>
      </c>
      <c r="S1303" t="s">
        <v>14</v>
      </c>
      <c r="T1303" s="79">
        <v>0</v>
      </c>
      <c r="U1303" s="79">
        <v>5</v>
      </c>
      <c r="V1303" s="79">
        <v>2.5</v>
      </c>
      <c r="W1303" s="79">
        <v>5</v>
      </c>
      <c r="X1303">
        <v>0.61037440930769205</v>
      </c>
      <c r="Y1303" t="s">
        <v>812</v>
      </c>
      <c r="Z1303" t="s">
        <v>619</v>
      </c>
      <c r="AA1303">
        <v>3</v>
      </c>
      <c r="AB1303">
        <v>280.39999999999998</v>
      </c>
      <c r="AC1303">
        <v>89.1</v>
      </c>
      <c r="AE1303" t="s">
        <v>532</v>
      </c>
      <c r="AF1303">
        <v>280.39999999999998</v>
      </c>
      <c r="AG1303">
        <v>0.374</v>
      </c>
      <c r="AH1303">
        <v>104.86959999999999</v>
      </c>
      <c r="AI1303">
        <v>175.53039999999999</v>
      </c>
      <c r="AJ1303">
        <v>0.374</v>
      </c>
      <c r="AK1303">
        <v>104.86959999999999</v>
      </c>
      <c r="AL1303">
        <v>175.53039999999999</v>
      </c>
      <c r="AM1303">
        <v>603.85415947024569</v>
      </c>
      <c r="AN1303">
        <v>1010.7291546213203</v>
      </c>
      <c r="AO1303">
        <v>0.36857712589464409</v>
      </c>
      <c r="AP1303">
        <v>0.61692321072205125</v>
      </c>
      <c r="AQ1303">
        <v>0.13341858489683281</v>
      </c>
    </row>
    <row r="1304" spans="1:43" x14ac:dyDescent="0.35">
      <c r="A1304">
        <v>1303</v>
      </c>
      <c r="B1304">
        <v>89</v>
      </c>
      <c r="C1304" t="s">
        <v>9</v>
      </c>
      <c r="D1304" s="4">
        <v>39.054613000000003</v>
      </c>
      <c r="E1304" s="5">
        <v>117.835047</v>
      </c>
      <c r="F1304">
        <v>0</v>
      </c>
      <c r="G1304" t="s">
        <v>45</v>
      </c>
      <c r="H1304">
        <v>0</v>
      </c>
      <c r="I1304">
        <v>1076.41073704476</v>
      </c>
      <c r="J1304" s="80">
        <v>2018</v>
      </c>
      <c r="K1304" t="s">
        <v>11</v>
      </c>
      <c r="L1304">
        <v>48</v>
      </c>
      <c r="M1304">
        <v>5.2571846139999998</v>
      </c>
      <c r="O1304" t="s">
        <v>15</v>
      </c>
      <c r="P1304">
        <v>91.3</v>
      </c>
      <c r="Q1304" t="s">
        <v>13</v>
      </c>
      <c r="R1304" t="s">
        <v>14</v>
      </c>
      <c r="S1304" t="s">
        <v>14</v>
      </c>
      <c r="T1304" s="79">
        <v>0</v>
      </c>
      <c r="U1304" s="79">
        <v>5</v>
      </c>
      <c r="V1304" s="79">
        <v>2.5</v>
      </c>
      <c r="W1304" s="79">
        <v>5</v>
      </c>
      <c r="X1304">
        <v>0.61037440930769205</v>
      </c>
      <c r="Y1304" t="s">
        <v>812</v>
      </c>
      <c r="Z1304" t="s">
        <v>619</v>
      </c>
      <c r="AA1304">
        <v>3</v>
      </c>
      <c r="AB1304">
        <v>113.3</v>
      </c>
      <c r="AC1304">
        <v>25.6</v>
      </c>
      <c r="AE1304" t="s">
        <v>532</v>
      </c>
      <c r="AF1304">
        <v>113.3</v>
      </c>
      <c r="AG1304">
        <v>0.64400000000000002</v>
      </c>
      <c r="AH1304">
        <v>72.965199999999996</v>
      </c>
      <c r="AI1304">
        <v>40.334800000000001</v>
      </c>
      <c r="AJ1304">
        <v>0.64400000000000002</v>
      </c>
      <c r="AK1304">
        <v>72.965199999999996</v>
      </c>
      <c r="AL1304">
        <v>40.334800000000001</v>
      </c>
      <c r="AM1304">
        <v>420.14406001909396</v>
      </c>
      <c r="AN1304">
        <v>232.25354870620723</v>
      </c>
      <c r="AO1304">
        <v>0.25644518245828996</v>
      </c>
      <c r="AP1304">
        <v>0.14176162260116654</v>
      </c>
      <c r="AQ1304">
        <v>0.13341858489683281</v>
      </c>
    </row>
    <row r="1305" spans="1:43" x14ac:dyDescent="0.35">
      <c r="A1305">
        <v>1304</v>
      </c>
      <c r="B1305">
        <v>89</v>
      </c>
      <c r="C1305" t="s">
        <v>9</v>
      </c>
      <c r="D1305" s="4">
        <v>39.07629</v>
      </c>
      <c r="E1305" s="5">
        <v>117.763554</v>
      </c>
      <c r="F1305">
        <v>0</v>
      </c>
      <c r="G1305" t="s">
        <v>45</v>
      </c>
      <c r="H1305">
        <v>0</v>
      </c>
      <c r="I1305">
        <v>1056.78304522196</v>
      </c>
      <c r="J1305" s="80">
        <v>2018</v>
      </c>
      <c r="K1305" t="s">
        <v>11</v>
      </c>
      <c r="L1305">
        <v>48</v>
      </c>
      <c r="M1305">
        <v>5.2571846139999998</v>
      </c>
      <c r="O1305" t="s">
        <v>15</v>
      </c>
      <c r="P1305">
        <v>91.3</v>
      </c>
      <c r="Q1305" t="s">
        <v>13</v>
      </c>
      <c r="R1305" t="s">
        <v>14</v>
      </c>
      <c r="S1305" t="s">
        <v>14</v>
      </c>
      <c r="T1305" s="79">
        <v>0</v>
      </c>
      <c r="U1305" s="79">
        <v>5</v>
      </c>
      <c r="V1305" s="79">
        <v>2.5</v>
      </c>
      <c r="W1305" s="79">
        <v>5</v>
      </c>
      <c r="X1305">
        <v>0.61037440930769205</v>
      </c>
      <c r="Y1305" t="s">
        <v>812</v>
      </c>
      <c r="Z1305" t="s">
        <v>619</v>
      </c>
      <c r="AA1305">
        <v>3</v>
      </c>
      <c r="AB1305">
        <v>56.4</v>
      </c>
      <c r="AC1305">
        <v>15.1</v>
      </c>
      <c r="AE1305" t="s">
        <v>532</v>
      </c>
      <c r="AF1305">
        <v>56.4</v>
      </c>
      <c r="AG1305">
        <v>0.28999999999999998</v>
      </c>
      <c r="AH1305">
        <v>16.355999999999998</v>
      </c>
      <c r="AI1305">
        <v>40.043999999999997</v>
      </c>
      <c r="AJ1305">
        <v>0.28999999999999998</v>
      </c>
      <c r="AK1305">
        <v>16.355999999999998</v>
      </c>
      <c r="AL1305">
        <v>40.043999999999997</v>
      </c>
      <c r="AM1305">
        <v>94.180187893301195</v>
      </c>
      <c r="AN1305">
        <v>230.57908070428911</v>
      </c>
      <c r="AO1305">
        <v>5.7485176553861164E-2</v>
      </c>
      <c r="AP1305">
        <v>0.14073957018359112</v>
      </c>
      <c r="AQ1305">
        <v>0.13341858489683281</v>
      </c>
    </row>
    <row r="1306" spans="1:43" x14ac:dyDescent="0.35">
      <c r="A1306">
        <v>1305</v>
      </c>
      <c r="B1306">
        <v>90</v>
      </c>
      <c r="C1306" t="s">
        <v>9</v>
      </c>
      <c r="D1306" s="5">
        <v>8.0863409999999991</v>
      </c>
      <c r="E1306" s="5">
        <v>77.554777999999999</v>
      </c>
      <c r="F1306">
        <v>0</v>
      </c>
      <c r="G1306" t="s">
        <v>10</v>
      </c>
      <c r="H1306">
        <v>0</v>
      </c>
      <c r="I1306">
        <v>779.14201668666601</v>
      </c>
      <c r="J1306" s="80">
        <v>2018</v>
      </c>
      <c r="K1306" t="s">
        <v>11</v>
      </c>
      <c r="L1306">
        <v>500</v>
      </c>
      <c r="M1306">
        <v>62.735052189999998</v>
      </c>
      <c r="N1306">
        <v>3</v>
      </c>
      <c r="O1306" t="s">
        <v>23</v>
      </c>
      <c r="P1306">
        <v>95.5</v>
      </c>
      <c r="Q1306" t="s">
        <v>13</v>
      </c>
      <c r="R1306" t="s">
        <v>14</v>
      </c>
      <c r="S1306" t="s">
        <v>14</v>
      </c>
      <c r="T1306" s="79">
        <v>0</v>
      </c>
      <c r="U1306" s="79">
        <v>5</v>
      </c>
      <c r="V1306" s="79">
        <v>2.5</v>
      </c>
      <c r="W1306" s="79">
        <v>5</v>
      </c>
      <c r="X1306">
        <v>1.8866792160000001</v>
      </c>
      <c r="Y1306" t="s">
        <v>1109</v>
      </c>
      <c r="Z1306" t="s">
        <v>622</v>
      </c>
      <c r="AA1306">
        <v>10</v>
      </c>
      <c r="AB1306" t="s">
        <v>550</v>
      </c>
      <c r="AC1306" t="s">
        <v>551</v>
      </c>
      <c r="AD1306" t="s">
        <v>519</v>
      </c>
      <c r="AE1306" t="s">
        <v>532</v>
      </c>
      <c r="AF1306">
        <v>126</v>
      </c>
      <c r="AG1306">
        <v>0.81</v>
      </c>
      <c r="AH1306">
        <v>102.06</v>
      </c>
      <c r="AI1306">
        <v>23.939999999999998</v>
      </c>
      <c r="AJ1306">
        <v>0.81</v>
      </c>
      <c r="AK1306">
        <v>102.06</v>
      </c>
      <c r="AL1306">
        <v>23.939999999999998</v>
      </c>
      <c r="AM1306">
        <v>6704.4391900642931</v>
      </c>
      <c r="AN1306">
        <v>1572.6462297681674</v>
      </c>
      <c r="AO1306">
        <v>12.649126074830177</v>
      </c>
      <c r="AP1306">
        <v>2.9670789558243622</v>
      </c>
      <c r="AQ1306">
        <v>0.13341858489683281</v>
      </c>
    </row>
    <row r="1307" spans="1:43" x14ac:dyDescent="0.35">
      <c r="A1307">
        <v>1306</v>
      </c>
      <c r="B1307">
        <v>90</v>
      </c>
      <c r="C1307" t="s">
        <v>9</v>
      </c>
      <c r="D1307" s="5">
        <v>8.3746159999999996</v>
      </c>
      <c r="E1307" s="5">
        <v>78.063463999999996</v>
      </c>
      <c r="F1307">
        <v>0</v>
      </c>
      <c r="G1307" t="s">
        <v>10</v>
      </c>
      <c r="H1307">
        <v>0</v>
      </c>
      <c r="I1307">
        <v>558.61481881748898</v>
      </c>
      <c r="J1307" s="80">
        <v>2018</v>
      </c>
      <c r="K1307" t="s">
        <v>11</v>
      </c>
      <c r="L1307">
        <v>500</v>
      </c>
      <c r="M1307">
        <v>62.735052189999998</v>
      </c>
      <c r="N1307">
        <v>3</v>
      </c>
      <c r="O1307" t="s">
        <v>23</v>
      </c>
      <c r="P1307">
        <v>95.5</v>
      </c>
      <c r="Q1307" t="s">
        <v>13</v>
      </c>
      <c r="R1307" t="s">
        <v>14</v>
      </c>
      <c r="S1307" t="s">
        <v>14</v>
      </c>
      <c r="T1307" s="79">
        <v>0</v>
      </c>
      <c r="U1307" s="79">
        <v>5</v>
      </c>
      <c r="V1307" s="79">
        <v>2.5</v>
      </c>
      <c r="W1307" s="79">
        <v>5</v>
      </c>
      <c r="X1307">
        <v>1.5753479850000001</v>
      </c>
      <c r="Y1307" t="s">
        <v>1109</v>
      </c>
      <c r="Z1307" t="s">
        <v>622</v>
      </c>
      <c r="AA1307">
        <v>10</v>
      </c>
      <c r="AB1307">
        <v>76</v>
      </c>
      <c r="AC1307">
        <v>72</v>
      </c>
      <c r="AD1307" t="s">
        <v>519</v>
      </c>
      <c r="AE1307" t="s">
        <v>532</v>
      </c>
      <c r="AF1307">
        <v>76</v>
      </c>
      <c r="AG1307">
        <v>0.75749999999999995</v>
      </c>
      <c r="AH1307">
        <v>57.569999999999993</v>
      </c>
      <c r="AI1307">
        <v>18.430000000000007</v>
      </c>
      <c r="AJ1307">
        <v>0.75749999999999995</v>
      </c>
      <c r="AK1307">
        <v>57.569999999999993</v>
      </c>
      <c r="AL1307">
        <v>18.430000000000007</v>
      </c>
      <c r="AM1307">
        <v>3781.8397430139262</v>
      </c>
      <c r="AN1307">
        <v>1210.6879705358119</v>
      </c>
      <c r="AO1307">
        <v>5.9577136187499065</v>
      </c>
      <c r="AP1307">
        <v>1.9072548548473309</v>
      </c>
      <c r="AQ1307">
        <v>0.13341858489683281</v>
      </c>
    </row>
    <row r="1308" spans="1:43" x14ac:dyDescent="0.35">
      <c r="A1308">
        <v>1307</v>
      </c>
      <c r="B1308">
        <v>90</v>
      </c>
      <c r="C1308" t="s">
        <v>9</v>
      </c>
      <c r="D1308" s="5">
        <v>8.4946090000000005</v>
      </c>
      <c r="E1308" s="5">
        <v>78.128837000000004</v>
      </c>
      <c r="F1308">
        <v>0</v>
      </c>
      <c r="G1308" t="s">
        <v>10</v>
      </c>
      <c r="H1308">
        <v>0</v>
      </c>
      <c r="I1308">
        <v>525.06100976540699</v>
      </c>
      <c r="J1308" s="80">
        <v>2018</v>
      </c>
      <c r="K1308" t="s">
        <v>11</v>
      </c>
      <c r="L1308">
        <v>500</v>
      </c>
      <c r="M1308">
        <v>62.735052189999998</v>
      </c>
      <c r="N1308">
        <v>3</v>
      </c>
      <c r="O1308" t="s">
        <v>23</v>
      </c>
      <c r="P1308">
        <v>95.5</v>
      </c>
      <c r="Q1308" t="s">
        <v>13</v>
      </c>
      <c r="R1308" t="s">
        <v>14</v>
      </c>
      <c r="S1308" t="s">
        <v>14</v>
      </c>
      <c r="T1308" s="79">
        <v>0</v>
      </c>
      <c r="U1308" s="79">
        <v>5</v>
      </c>
      <c r="V1308" s="79">
        <v>2.5</v>
      </c>
      <c r="W1308" s="79">
        <v>5</v>
      </c>
      <c r="X1308">
        <v>1.5753479850000001</v>
      </c>
      <c r="Y1308" t="s">
        <v>1109</v>
      </c>
      <c r="Z1308" t="s">
        <v>622</v>
      </c>
      <c r="AA1308">
        <v>10</v>
      </c>
      <c r="AB1308">
        <v>232</v>
      </c>
      <c r="AC1308">
        <v>116</v>
      </c>
      <c r="AD1308" t="s">
        <v>519</v>
      </c>
      <c r="AE1308" t="s">
        <v>532</v>
      </c>
      <c r="AF1308">
        <v>232</v>
      </c>
      <c r="AG1308">
        <v>0.73150000000000004</v>
      </c>
      <c r="AH1308">
        <v>169.708</v>
      </c>
      <c r="AI1308">
        <v>62.292000000000002</v>
      </c>
      <c r="AJ1308">
        <v>0.73150000000000004</v>
      </c>
      <c r="AK1308">
        <v>169.708</v>
      </c>
      <c r="AL1308">
        <v>62.292000000000002</v>
      </c>
      <c r="AM1308">
        <v>11148.314384356565</v>
      </c>
      <c r="AN1308">
        <v>4092.0333727952666</v>
      </c>
      <c r="AO1308">
        <v>17.562474601542633</v>
      </c>
      <c r="AP1308">
        <v>6.4463765283857768</v>
      </c>
      <c r="AQ1308">
        <v>0.13341858489683281</v>
      </c>
    </row>
    <row r="1309" spans="1:43" x14ac:dyDescent="0.35">
      <c r="A1309">
        <v>1308</v>
      </c>
      <c r="B1309">
        <v>90</v>
      </c>
      <c r="C1309" t="s">
        <v>9</v>
      </c>
      <c r="D1309" s="5">
        <v>8.7694609999999997</v>
      </c>
      <c r="E1309" s="5">
        <v>78.171409999999995</v>
      </c>
      <c r="F1309">
        <v>0</v>
      </c>
      <c r="G1309" t="s">
        <v>10</v>
      </c>
      <c r="H1309">
        <v>0</v>
      </c>
      <c r="I1309">
        <v>469.86788903851902</v>
      </c>
      <c r="J1309" s="80">
        <v>2018</v>
      </c>
      <c r="K1309" t="s">
        <v>11</v>
      </c>
      <c r="L1309">
        <v>500</v>
      </c>
      <c r="M1309">
        <v>62.735052189999998</v>
      </c>
      <c r="N1309">
        <v>3</v>
      </c>
      <c r="O1309" t="s">
        <v>23</v>
      </c>
      <c r="P1309">
        <v>95.5</v>
      </c>
      <c r="Q1309" t="s">
        <v>13</v>
      </c>
      <c r="R1309" t="s">
        <v>14</v>
      </c>
      <c r="S1309" t="s">
        <v>14</v>
      </c>
      <c r="T1309" s="79">
        <v>0</v>
      </c>
      <c r="U1309" s="79">
        <v>5</v>
      </c>
      <c r="V1309" s="79">
        <v>2.5</v>
      </c>
      <c r="W1309" s="79">
        <v>5</v>
      </c>
      <c r="X1309">
        <v>1.5753479850000001</v>
      </c>
      <c r="Y1309" t="s">
        <v>1109</v>
      </c>
      <c r="Z1309" t="s">
        <v>622</v>
      </c>
      <c r="AA1309">
        <v>10</v>
      </c>
      <c r="AB1309">
        <v>199</v>
      </c>
      <c r="AC1309">
        <v>126</v>
      </c>
      <c r="AD1309" t="s">
        <v>519</v>
      </c>
      <c r="AE1309" t="s">
        <v>532</v>
      </c>
      <c r="AF1309">
        <v>199</v>
      </c>
      <c r="AG1309">
        <v>0.59499999999999997</v>
      </c>
      <c r="AH1309">
        <v>118.405</v>
      </c>
      <c r="AI1309">
        <v>80.594999999999999</v>
      </c>
      <c r="AJ1309">
        <v>0.59499999999999997</v>
      </c>
      <c r="AK1309">
        <v>118.405</v>
      </c>
      <c r="AL1309">
        <v>80.594999999999999</v>
      </c>
      <c r="AM1309">
        <v>7778.1611042481145</v>
      </c>
      <c r="AN1309">
        <v>5294.3785667571201</v>
      </c>
      <c r="AO1309">
        <v>12.253310422582643</v>
      </c>
      <c r="AP1309">
        <v>8.3404886069680177</v>
      </c>
      <c r="AQ1309">
        <v>0.13341858489683281</v>
      </c>
    </row>
    <row r="1310" spans="1:43" x14ac:dyDescent="0.35">
      <c r="A1310">
        <v>1309</v>
      </c>
      <c r="B1310">
        <v>90</v>
      </c>
      <c r="C1310" t="s">
        <v>9</v>
      </c>
      <c r="D1310" s="5">
        <v>13.05</v>
      </c>
      <c r="E1310" s="5">
        <v>80.282399999999996</v>
      </c>
      <c r="F1310">
        <v>0</v>
      </c>
      <c r="G1310" t="s">
        <v>10</v>
      </c>
      <c r="H1310">
        <v>0</v>
      </c>
      <c r="I1310">
        <v>1026.8007879961799</v>
      </c>
      <c r="J1310" s="80">
        <v>2018</v>
      </c>
      <c r="K1310" t="s">
        <v>11</v>
      </c>
      <c r="L1310">
        <v>500</v>
      </c>
      <c r="M1310">
        <v>62.735052189999998</v>
      </c>
      <c r="N1310">
        <v>3</v>
      </c>
      <c r="O1310" t="s">
        <v>23</v>
      </c>
      <c r="P1310">
        <v>95.5</v>
      </c>
      <c r="Q1310" t="s">
        <v>13</v>
      </c>
      <c r="R1310" t="s">
        <v>14</v>
      </c>
      <c r="S1310" t="s">
        <v>14</v>
      </c>
      <c r="T1310" s="79">
        <v>0</v>
      </c>
      <c r="U1310" s="79">
        <v>5</v>
      </c>
      <c r="V1310" s="79">
        <v>2.5</v>
      </c>
      <c r="W1310" s="79">
        <v>5</v>
      </c>
      <c r="X1310">
        <v>1.1840535889999999</v>
      </c>
      <c r="Y1310" t="s">
        <v>1111</v>
      </c>
      <c r="Z1310" t="s">
        <v>622</v>
      </c>
      <c r="AA1310">
        <v>10</v>
      </c>
      <c r="AB1310">
        <v>309</v>
      </c>
      <c r="AC1310">
        <v>184</v>
      </c>
      <c r="AD1310" t="s">
        <v>519</v>
      </c>
      <c r="AE1310" t="s">
        <v>532</v>
      </c>
      <c r="AF1310">
        <v>309</v>
      </c>
      <c r="AG1310">
        <v>0.63</v>
      </c>
      <c r="AH1310">
        <v>194.67</v>
      </c>
      <c r="AI1310">
        <v>114.33000000000001</v>
      </c>
      <c r="AJ1310">
        <v>0.63</v>
      </c>
      <c r="AK1310">
        <v>194.67</v>
      </c>
      <c r="AL1310">
        <v>114.33000000000001</v>
      </c>
      <c r="AM1310">
        <v>12788.09697364115</v>
      </c>
      <c r="AN1310">
        <v>7510.4696511860739</v>
      </c>
      <c r="AO1310">
        <v>15.14179211811984</v>
      </c>
      <c r="AP1310">
        <v>8.8927985455624476</v>
      </c>
      <c r="AQ1310">
        <v>0.13341858489683281</v>
      </c>
    </row>
    <row r="1311" spans="1:43" x14ac:dyDescent="0.35">
      <c r="A1311">
        <v>1310</v>
      </c>
      <c r="B1311">
        <v>91</v>
      </c>
      <c r="C1311" t="s">
        <v>9</v>
      </c>
      <c r="D1311" s="13">
        <v>35.138997000000003</v>
      </c>
      <c r="E1311" s="6">
        <v>119.91445</v>
      </c>
      <c r="F1311">
        <v>0</v>
      </c>
      <c r="G1311" t="s">
        <v>614</v>
      </c>
      <c r="H1311">
        <v>0</v>
      </c>
      <c r="I1311">
        <v>617.76916385223899</v>
      </c>
      <c r="J1311" s="80">
        <v>2018</v>
      </c>
      <c r="K1311" t="s">
        <v>40</v>
      </c>
      <c r="L1311">
        <v>8</v>
      </c>
      <c r="M1311">
        <v>0.78971285099999999</v>
      </c>
      <c r="N1311">
        <v>5</v>
      </c>
      <c r="O1311" t="s">
        <v>12</v>
      </c>
      <c r="P1311">
        <v>89</v>
      </c>
      <c r="Q1311" t="s">
        <v>13</v>
      </c>
      <c r="R1311" t="s">
        <v>14</v>
      </c>
      <c r="S1311" t="s">
        <v>14</v>
      </c>
      <c r="T1311" s="79">
        <v>0</v>
      </c>
      <c r="U1311" s="79">
        <v>10</v>
      </c>
      <c r="V1311" s="79">
        <v>5</v>
      </c>
      <c r="W1311" s="79">
        <v>10</v>
      </c>
      <c r="X1311">
        <v>0.61037440899999995</v>
      </c>
      <c r="Y1311" t="s">
        <v>812</v>
      </c>
      <c r="Z1311" t="s">
        <v>619</v>
      </c>
      <c r="AA1311">
        <v>5</v>
      </c>
      <c r="AB1311">
        <v>146</v>
      </c>
      <c r="AC1311">
        <v>62.599999999999994</v>
      </c>
      <c r="AE1311" t="s">
        <v>532</v>
      </c>
      <c r="AF1311">
        <v>146</v>
      </c>
      <c r="AG1311">
        <v>0.97</v>
      </c>
      <c r="AH1311">
        <v>141.62</v>
      </c>
      <c r="AI1311">
        <v>4.3799999999999955</v>
      </c>
      <c r="AJ1311">
        <v>0.97</v>
      </c>
      <c r="AK1311">
        <v>141.62</v>
      </c>
      <c r="AL1311">
        <v>4.3799999999999955</v>
      </c>
      <c r="AM1311">
        <v>125.66194826811234</v>
      </c>
      <c r="AN1311">
        <v>3.8864520082921308</v>
      </c>
      <c r="AO1311">
        <v>7.6700837407937636E-2</v>
      </c>
      <c r="AP1311">
        <v>2.3721908476681723E-3</v>
      </c>
      <c r="AQ1311">
        <v>0.13341858489683281</v>
      </c>
    </row>
    <row r="1312" spans="1:43" x14ac:dyDescent="0.35">
      <c r="A1312">
        <v>1311</v>
      </c>
      <c r="B1312">
        <v>91</v>
      </c>
      <c r="C1312" t="s">
        <v>9</v>
      </c>
      <c r="D1312" s="13">
        <v>39.178718000000003</v>
      </c>
      <c r="E1312" s="6">
        <v>118.988893</v>
      </c>
      <c r="F1312">
        <v>0</v>
      </c>
      <c r="G1312" t="s">
        <v>614</v>
      </c>
      <c r="H1312">
        <v>0</v>
      </c>
      <c r="I1312">
        <v>631.77808428922106</v>
      </c>
      <c r="J1312" s="80">
        <v>2018</v>
      </c>
      <c r="K1312" t="s">
        <v>40</v>
      </c>
      <c r="L1312">
        <v>8</v>
      </c>
      <c r="M1312">
        <v>0.78971285099999999</v>
      </c>
      <c r="N1312">
        <v>5</v>
      </c>
      <c r="O1312" t="s">
        <v>12</v>
      </c>
      <c r="P1312">
        <v>89</v>
      </c>
      <c r="Q1312" t="s">
        <v>13</v>
      </c>
      <c r="R1312" t="s">
        <v>14</v>
      </c>
      <c r="S1312" t="s">
        <v>14</v>
      </c>
      <c r="T1312" s="79">
        <v>0</v>
      </c>
      <c r="U1312" s="79">
        <v>10</v>
      </c>
      <c r="V1312" s="79">
        <v>5</v>
      </c>
      <c r="W1312" s="79">
        <v>10</v>
      </c>
      <c r="X1312">
        <v>0.61037440899999995</v>
      </c>
      <c r="Y1312" t="s">
        <v>812</v>
      </c>
      <c r="Z1312" t="s">
        <v>619</v>
      </c>
      <c r="AA1312">
        <v>5</v>
      </c>
      <c r="AB1312">
        <v>84</v>
      </c>
      <c r="AC1312">
        <v>43.2</v>
      </c>
      <c r="AE1312" t="s">
        <v>532</v>
      </c>
      <c r="AF1312">
        <v>84</v>
      </c>
      <c r="AG1312">
        <v>0.97</v>
      </c>
      <c r="AH1312">
        <v>81.48</v>
      </c>
      <c r="AI1312">
        <v>2.519999999999996</v>
      </c>
      <c r="AJ1312">
        <v>0.97</v>
      </c>
      <c r="AK1312">
        <v>81.48</v>
      </c>
      <c r="AL1312">
        <v>2.519999999999996</v>
      </c>
      <c r="AM1312">
        <v>72.298655167955062</v>
      </c>
      <c r="AN1312">
        <v>2.2360408814831425</v>
      </c>
      <c r="AO1312">
        <v>4.4129248919635357E-2</v>
      </c>
      <c r="AP1312">
        <v>1.3648221315351119E-3</v>
      </c>
      <c r="AQ1312">
        <v>0.13341858489683281</v>
      </c>
    </row>
    <row r="1313" spans="1:43" x14ac:dyDescent="0.35">
      <c r="A1313">
        <v>1312</v>
      </c>
      <c r="B1313">
        <v>92</v>
      </c>
      <c r="C1313" t="s">
        <v>9</v>
      </c>
      <c r="D1313" s="4">
        <v>9.0387249999999995</v>
      </c>
      <c r="E1313" s="6">
        <v>76.449596999999997</v>
      </c>
      <c r="F1313">
        <v>0</v>
      </c>
      <c r="G1313" t="s">
        <v>10</v>
      </c>
      <c r="H1313">
        <v>0</v>
      </c>
      <c r="I1313">
        <v>950.74099766949598</v>
      </c>
      <c r="J1313" s="80">
        <v>2018</v>
      </c>
      <c r="K1313" t="s">
        <v>11</v>
      </c>
      <c r="L1313">
        <v>300</v>
      </c>
      <c r="M1313">
        <v>36.542166029999997</v>
      </c>
      <c r="N1313">
        <v>4.75</v>
      </c>
      <c r="O1313" t="s">
        <v>12</v>
      </c>
      <c r="P1313">
        <v>89</v>
      </c>
      <c r="Q1313" t="s">
        <v>13</v>
      </c>
      <c r="R1313" t="s">
        <v>14</v>
      </c>
      <c r="S1313" t="s">
        <v>14</v>
      </c>
      <c r="T1313" s="79">
        <v>0</v>
      </c>
      <c r="U1313" s="79">
        <v>5</v>
      </c>
      <c r="V1313" s="79">
        <v>2.5</v>
      </c>
      <c r="W1313" s="79">
        <v>5</v>
      </c>
      <c r="X1313">
        <v>2.1577600669999999</v>
      </c>
      <c r="Y1313" t="s">
        <v>1109</v>
      </c>
      <c r="Z1313" t="s">
        <v>622</v>
      </c>
      <c r="AA1313">
        <v>8</v>
      </c>
      <c r="AB1313">
        <v>65.13</v>
      </c>
      <c r="AC1313">
        <v>34.909999999999997</v>
      </c>
      <c r="AE1313" t="s">
        <v>521</v>
      </c>
      <c r="AF1313">
        <v>0.60368157698415692</v>
      </c>
      <c r="AG1313">
        <v>0.26500000000000001</v>
      </c>
      <c r="AH1313">
        <v>0.15997561790080159</v>
      </c>
      <c r="AI1313">
        <v>0.44370595908335531</v>
      </c>
      <c r="AJ1313">
        <v>0.26500000000000001</v>
      </c>
      <c r="AK1313">
        <v>0.15997561790080159</v>
      </c>
      <c r="AL1313">
        <v>0.44370595908335531</v>
      </c>
      <c r="AM1313">
        <v>6.5683770675089113</v>
      </c>
      <c r="AN1313">
        <v>18.217951489128488</v>
      </c>
      <c r="AO1313">
        <v>1.417298174126929E-2</v>
      </c>
      <c r="AP1313">
        <v>3.9309968225784635E-2</v>
      </c>
      <c r="AQ1313">
        <v>0.13341858489683281</v>
      </c>
    </row>
    <row r="1314" spans="1:43" x14ac:dyDescent="0.35">
      <c r="A1314">
        <v>1313</v>
      </c>
      <c r="B1314">
        <v>92</v>
      </c>
      <c r="C1314" t="s">
        <v>9</v>
      </c>
      <c r="D1314" s="4">
        <v>10.58648</v>
      </c>
      <c r="E1314" s="6">
        <v>75.926001999999997</v>
      </c>
      <c r="F1314">
        <v>0</v>
      </c>
      <c r="G1314" t="s">
        <v>10</v>
      </c>
      <c r="H1314">
        <v>0</v>
      </c>
      <c r="I1314">
        <v>1077.04603532745</v>
      </c>
      <c r="J1314" s="80">
        <v>2018</v>
      </c>
      <c r="K1314" t="s">
        <v>11</v>
      </c>
      <c r="L1314">
        <v>300</v>
      </c>
      <c r="M1314">
        <v>36.542166029999997</v>
      </c>
      <c r="N1314">
        <v>4.75</v>
      </c>
      <c r="O1314" t="s">
        <v>12</v>
      </c>
      <c r="P1314">
        <v>89</v>
      </c>
      <c r="Q1314" t="s">
        <v>13</v>
      </c>
      <c r="R1314" t="s">
        <v>14</v>
      </c>
      <c r="S1314" t="s">
        <v>14</v>
      </c>
      <c r="T1314" s="79">
        <v>0</v>
      </c>
      <c r="U1314" s="79">
        <v>5</v>
      </c>
      <c r="V1314" s="79">
        <v>2.5</v>
      </c>
      <c r="W1314" s="79">
        <v>5</v>
      </c>
      <c r="X1314">
        <v>0.617552302</v>
      </c>
      <c r="Y1314" t="s">
        <v>1111</v>
      </c>
      <c r="Z1314" t="s">
        <v>622</v>
      </c>
      <c r="AA1314">
        <v>5</v>
      </c>
      <c r="AB1314">
        <v>38.4</v>
      </c>
      <c r="AC1314">
        <v>35.909999999999997</v>
      </c>
      <c r="AE1314" t="s">
        <v>521</v>
      </c>
      <c r="AF1314">
        <v>1.2436193622997782</v>
      </c>
      <c r="AG1314">
        <v>0.33100000000000002</v>
      </c>
      <c r="AH1314">
        <v>0.41163800892122659</v>
      </c>
      <c r="AI1314">
        <v>0.83198135337855161</v>
      </c>
      <c r="AJ1314">
        <v>0.33100000000000002</v>
      </c>
      <c r="AK1314">
        <v>0.41163800892122659</v>
      </c>
      <c r="AL1314">
        <v>0.83198135337855161</v>
      </c>
      <c r="AM1314">
        <v>16.901285917143912</v>
      </c>
      <c r="AN1314">
        <v>34.160000841599029</v>
      </c>
      <c r="AO1314">
        <v>1.0437428024892404E-2</v>
      </c>
      <c r="AP1314">
        <v>2.1095587156051417E-2</v>
      </c>
      <c r="AQ1314">
        <v>0.13341858489683281</v>
      </c>
    </row>
    <row r="1315" spans="1:43" x14ac:dyDescent="0.35">
      <c r="A1315">
        <v>1314</v>
      </c>
      <c r="B1315">
        <v>92</v>
      </c>
      <c r="C1315" t="s">
        <v>9</v>
      </c>
      <c r="D1315" s="4">
        <v>11.723165</v>
      </c>
      <c r="E1315" s="6">
        <v>75.413546999999994</v>
      </c>
      <c r="F1315">
        <v>0</v>
      </c>
      <c r="G1315" t="s">
        <v>10</v>
      </c>
      <c r="H1315">
        <v>0</v>
      </c>
      <c r="I1315">
        <v>647.55778232474802</v>
      </c>
      <c r="J1315" s="80">
        <v>2018</v>
      </c>
      <c r="K1315" t="s">
        <v>11</v>
      </c>
      <c r="L1315">
        <v>300</v>
      </c>
      <c r="M1315">
        <v>36.542166029999997</v>
      </c>
      <c r="N1315">
        <v>4.75</v>
      </c>
      <c r="O1315" t="s">
        <v>12</v>
      </c>
      <c r="P1315">
        <v>89</v>
      </c>
      <c r="Q1315" t="s">
        <v>13</v>
      </c>
      <c r="R1315" t="s">
        <v>14</v>
      </c>
      <c r="S1315" t="s">
        <v>14</v>
      </c>
      <c r="T1315" s="79">
        <v>0</v>
      </c>
      <c r="U1315" s="79">
        <v>5</v>
      </c>
      <c r="V1315" s="79">
        <v>2.5</v>
      </c>
      <c r="W1315" s="79">
        <v>5</v>
      </c>
      <c r="X1315">
        <v>0.51646209600000004</v>
      </c>
      <c r="Y1315" t="s">
        <v>1111</v>
      </c>
      <c r="Z1315" t="s">
        <v>622</v>
      </c>
      <c r="AA1315">
        <v>9</v>
      </c>
      <c r="AB1315">
        <v>20.22</v>
      </c>
      <c r="AC1315">
        <v>10.72</v>
      </c>
      <c r="AE1315" t="s">
        <v>521</v>
      </c>
      <c r="AF1315">
        <v>0.78301970876871463</v>
      </c>
      <c r="AG1315">
        <v>0.36</v>
      </c>
      <c r="AH1315">
        <v>0.28188709515673727</v>
      </c>
      <c r="AI1315">
        <v>0.50113261361197736</v>
      </c>
      <c r="AJ1315">
        <v>0.36</v>
      </c>
      <c r="AK1315">
        <v>0.28188709515673727</v>
      </c>
      <c r="AL1315">
        <v>0.50113261361197736</v>
      </c>
      <c r="AM1315">
        <v>11.573893295429102</v>
      </c>
      <c r="AN1315">
        <v>20.575810302985072</v>
      </c>
      <c r="AO1315">
        <v>5.9774771902376617E-3</v>
      </c>
      <c r="AP1315">
        <v>1.0626626115978066E-2</v>
      </c>
      <c r="AQ1315">
        <v>0.13341858489683281</v>
      </c>
    </row>
    <row r="1316" spans="1:43" x14ac:dyDescent="0.35">
      <c r="A1316">
        <v>1315</v>
      </c>
      <c r="B1316">
        <v>93</v>
      </c>
      <c r="C1316" t="s">
        <v>9</v>
      </c>
      <c r="D1316">
        <v>11.875265000000001</v>
      </c>
      <c r="E1316" s="2">
        <v>79.820742999999993</v>
      </c>
      <c r="F1316">
        <v>0</v>
      </c>
      <c r="G1316" t="s">
        <v>10</v>
      </c>
      <c r="H1316">
        <v>0</v>
      </c>
      <c r="I1316">
        <v>640.43938248884797</v>
      </c>
      <c r="J1316" s="80">
        <v>2019</v>
      </c>
      <c r="K1316" t="s">
        <v>11</v>
      </c>
      <c r="L1316">
        <v>300</v>
      </c>
      <c r="M1316">
        <v>36.542166029999997</v>
      </c>
      <c r="N1316">
        <v>4.75</v>
      </c>
      <c r="O1316" t="s">
        <v>12</v>
      </c>
      <c r="P1316">
        <v>89</v>
      </c>
      <c r="Q1316" t="s">
        <v>13</v>
      </c>
      <c r="R1316" t="s">
        <v>14</v>
      </c>
      <c r="S1316" t="s">
        <v>14</v>
      </c>
      <c r="T1316" s="79">
        <v>0</v>
      </c>
      <c r="U1316" s="79">
        <v>1</v>
      </c>
      <c r="V1316" s="79">
        <v>0.5</v>
      </c>
      <c r="W1316" s="79">
        <v>1</v>
      </c>
      <c r="X1316">
        <v>1.5476535380000001</v>
      </c>
      <c r="Y1316" t="s">
        <v>1111</v>
      </c>
      <c r="Z1316" t="s">
        <v>622</v>
      </c>
      <c r="AA1316">
        <v>1</v>
      </c>
      <c r="AB1316">
        <v>29</v>
      </c>
      <c r="AE1316" t="s">
        <v>568</v>
      </c>
      <c r="AF1316">
        <v>290</v>
      </c>
      <c r="AG1316">
        <v>0.15859999999999999</v>
      </c>
      <c r="AH1316">
        <v>45.994</v>
      </c>
      <c r="AI1316">
        <v>244.006</v>
      </c>
      <c r="AJ1316">
        <v>0.15859999999999999</v>
      </c>
      <c r="AK1316">
        <v>45.994</v>
      </c>
      <c r="AL1316">
        <v>244.006</v>
      </c>
      <c r="AM1316">
        <v>1888.4498700941797</v>
      </c>
      <c r="AN1316">
        <v>10018.548049793459</v>
      </c>
      <c r="AO1316">
        <v>2.9226661227868975</v>
      </c>
      <c r="AP1316">
        <v>15.505241334885847</v>
      </c>
      <c r="AQ1316">
        <v>0.13341858489683281</v>
      </c>
    </row>
    <row r="1317" spans="1:43" x14ac:dyDescent="0.35">
      <c r="A1317">
        <v>1316</v>
      </c>
      <c r="B1317">
        <v>93</v>
      </c>
      <c r="C1317" t="s">
        <v>9</v>
      </c>
      <c r="D1317">
        <v>11.875265000000001</v>
      </c>
      <c r="E1317" s="2">
        <v>79.820742999999993</v>
      </c>
      <c r="F1317">
        <v>0</v>
      </c>
      <c r="G1317" t="s">
        <v>10</v>
      </c>
      <c r="H1317">
        <v>0</v>
      </c>
      <c r="I1317">
        <v>640.43938248884797</v>
      </c>
      <c r="J1317" s="80">
        <v>2019</v>
      </c>
      <c r="K1317" t="s">
        <v>11</v>
      </c>
      <c r="L1317">
        <v>300</v>
      </c>
      <c r="M1317">
        <v>36.542166029999997</v>
      </c>
      <c r="N1317">
        <v>4.75</v>
      </c>
      <c r="O1317" t="s">
        <v>12</v>
      </c>
      <c r="P1317">
        <v>89</v>
      </c>
      <c r="Q1317" t="s">
        <v>13</v>
      </c>
      <c r="R1317" t="s">
        <v>14</v>
      </c>
      <c r="S1317" t="s">
        <v>14</v>
      </c>
      <c r="T1317" s="79">
        <v>0</v>
      </c>
      <c r="U1317" s="79">
        <v>1</v>
      </c>
      <c r="V1317" s="79">
        <v>0.5</v>
      </c>
      <c r="W1317" s="79">
        <v>1</v>
      </c>
      <c r="X1317">
        <v>1.5476535380000001</v>
      </c>
      <c r="Y1317" t="s">
        <v>1111</v>
      </c>
      <c r="Z1317" t="s">
        <v>622</v>
      </c>
      <c r="AA1317">
        <v>1</v>
      </c>
      <c r="AB1317">
        <v>30</v>
      </c>
      <c r="AE1317" t="s">
        <v>568</v>
      </c>
      <c r="AF1317">
        <v>300</v>
      </c>
      <c r="AG1317">
        <v>0.15859999999999999</v>
      </c>
      <c r="AH1317">
        <v>47.58</v>
      </c>
      <c r="AI1317">
        <v>252.42000000000002</v>
      </c>
      <c r="AJ1317">
        <v>0.15859999999999999</v>
      </c>
      <c r="AK1317">
        <v>47.58</v>
      </c>
      <c r="AL1317">
        <v>252.42000000000002</v>
      </c>
      <c r="AM1317">
        <v>1953.56883113191</v>
      </c>
      <c r="AN1317">
        <v>10364.015223924269</v>
      </c>
      <c r="AO1317">
        <v>3.0234477132278252</v>
      </c>
      <c r="AP1317">
        <v>16.03990482919226</v>
      </c>
      <c r="AQ1317">
        <v>0.13341858489683281</v>
      </c>
    </row>
    <row r="1318" spans="1:43" x14ac:dyDescent="0.35">
      <c r="A1318">
        <v>1317</v>
      </c>
      <c r="B1318">
        <v>93</v>
      </c>
      <c r="C1318" t="s">
        <v>9</v>
      </c>
      <c r="D1318">
        <v>11.875265000000001</v>
      </c>
      <c r="E1318" s="2">
        <v>79.820742999999993</v>
      </c>
      <c r="F1318">
        <v>0</v>
      </c>
      <c r="G1318" t="s">
        <v>10</v>
      </c>
      <c r="H1318">
        <v>0</v>
      </c>
      <c r="I1318">
        <v>640.43938248884797</v>
      </c>
      <c r="J1318" s="80">
        <v>2019</v>
      </c>
      <c r="K1318" t="s">
        <v>11</v>
      </c>
      <c r="L1318">
        <v>300</v>
      </c>
      <c r="M1318">
        <v>36.542166029999997</v>
      </c>
      <c r="N1318">
        <v>4.75</v>
      </c>
      <c r="O1318" t="s">
        <v>12</v>
      </c>
      <c r="P1318">
        <v>89</v>
      </c>
      <c r="Q1318" t="s">
        <v>13</v>
      </c>
      <c r="R1318" t="s">
        <v>14</v>
      </c>
      <c r="S1318" t="s">
        <v>14</v>
      </c>
      <c r="T1318" s="79">
        <v>0</v>
      </c>
      <c r="U1318" s="79">
        <v>1</v>
      </c>
      <c r="V1318" s="79">
        <v>0.5</v>
      </c>
      <c r="W1318" s="79">
        <v>1</v>
      </c>
      <c r="X1318">
        <v>1.5476535380000001</v>
      </c>
      <c r="Y1318" t="s">
        <v>1111</v>
      </c>
      <c r="Z1318" t="s">
        <v>622</v>
      </c>
      <c r="AA1318">
        <v>1</v>
      </c>
      <c r="AB1318">
        <v>34</v>
      </c>
      <c r="AE1318" t="s">
        <v>568</v>
      </c>
      <c r="AF1318">
        <v>340</v>
      </c>
      <c r="AG1318">
        <v>0.15859999999999999</v>
      </c>
      <c r="AH1318">
        <v>53.923999999999999</v>
      </c>
      <c r="AI1318">
        <v>286.07600000000002</v>
      </c>
      <c r="AJ1318">
        <v>0.15859999999999999</v>
      </c>
      <c r="AK1318">
        <v>53.923999999999999</v>
      </c>
      <c r="AL1318">
        <v>286.07600000000002</v>
      </c>
      <c r="AM1318">
        <v>2214.0446752828316</v>
      </c>
      <c r="AN1318">
        <v>11745.883920447506</v>
      </c>
      <c r="AO1318">
        <v>3.4265740749915357</v>
      </c>
      <c r="AP1318">
        <v>18.178558806417893</v>
      </c>
      <c r="AQ1318">
        <v>0.13341858489683281</v>
      </c>
    </row>
    <row r="1319" spans="1:43" x14ac:dyDescent="0.35">
      <c r="A1319">
        <v>1318</v>
      </c>
      <c r="B1319">
        <v>93</v>
      </c>
      <c r="C1319" t="s">
        <v>9</v>
      </c>
      <c r="D1319">
        <v>11.875265000000001</v>
      </c>
      <c r="E1319" s="2">
        <v>79.820742999999993</v>
      </c>
      <c r="F1319">
        <v>0</v>
      </c>
      <c r="G1319" t="s">
        <v>10</v>
      </c>
      <c r="H1319">
        <v>0</v>
      </c>
      <c r="I1319">
        <v>640.43938248884797</v>
      </c>
      <c r="J1319" s="80">
        <v>2019</v>
      </c>
      <c r="K1319" t="s">
        <v>11</v>
      </c>
      <c r="L1319">
        <v>300</v>
      </c>
      <c r="M1319">
        <v>36.542166029999997</v>
      </c>
      <c r="N1319">
        <v>4.75</v>
      </c>
      <c r="O1319" t="s">
        <v>12</v>
      </c>
      <c r="P1319">
        <v>89</v>
      </c>
      <c r="Q1319" t="s">
        <v>13</v>
      </c>
      <c r="R1319" t="s">
        <v>14</v>
      </c>
      <c r="S1319" t="s">
        <v>14</v>
      </c>
      <c r="T1319" s="79">
        <v>0</v>
      </c>
      <c r="U1319" s="79">
        <v>1</v>
      </c>
      <c r="V1319" s="79">
        <v>0.5</v>
      </c>
      <c r="W1319" s="79">
        <v>1</v>
      </c>
      <c r="X1319">
        <v>1.5476535380000001</v>
      </c>
      <c r="Y1319" t="s">
        <v>1111</v>
      </c>
      <c r="Z1319" t="s">
        <v>622</v>
      </c>
      <c r="AA1319">
        <v>1</v>
      </c>
      <c r="AB1319">
        <v>47</v>
      </c>
      <c r="AE1319" t="s">
        <v>568</v>
      </c>
      <c r="AF1319">
        <v>470</v>
      </c>
      <c r="AG1319">
        <v>0.15859999999999999</v>
      </c>
      <c r="AH1319">
        <v>74.542000000000002</v>
      </c>
      <c r="AI1319">
        <v>395.45799999999997</v>
      </c>
      <c r="AJ1319">
        <v>0.15859999999999999</v>
      </c>
      <c r="AK1319">
        <v>74.542000000000002</v>
      </c>
      <c r="AL1319">
        <v>395.45799999999997</v>
      </c>
      <c r="AM1319">
        <v>3060.5911687733255</v>
      </c>
      <c r="AN1319">
        <v>16236.957184148019</v>
      </c>
      <c r="AO1319">
        <v>4.7367347507235928</v>
      </c>
      <c r="AP1319">
        <v>25.129184232401197</v>
      </c>
      <c r="AQ1319">
        <v>0.13341858489683281</v>
      </c>
    </row>
    <row r="1320" spans="1:43" x14ac:dyDescent="0.35">
      <c r="A1320">
        <v>1319</v>
      </c>
      <c r="B1320">
        <v>93</v>
      </c>
      <c r="C1320" t="s">
        <v>9</v>
      </c>
      <c r="D1320">
        <v>11.875265000000001</v>
      </c>
      <c r="E1320" s="2">
        <v>79.820742999999993</v>
      </c>
      <c r="F1320">
        <v>0</v>
      </c>
      <c r="G1320" t="s">
        <v>10</v>
      </c>
      <c r="H1320">
        <v>0</v>
      </c>
      <c r="I1320">
        <v>640.43938248884797</v>
      </c>
      <c r="J1320" s="80">
        <v>2019</v>
      </c>
      <c r="K1320" t="s">
        <v>11</v>
      </c>
      <c r="L1320">
        <v>300</v>
      </c>
      <c r="M1320">
        <v>36.542166029999997</v>
      </c>
      <c r="N1320">
        <v>4.75</v>
      </c>
      <c r="O1320" t="s">
        <v>12</v>
      </c>
      <c r="P1320">
        <v>89</v>
      </c>
      <c r="Q1320" t="s">
        <v>13</v>
      </c>
      <c r="R1320" t="s">
        <v>14</v>
      </c>
      <c r="S1320" t="s">
        <v>14</v>
      </c>
      <c r="T1320" s="79">
        <v>0</v>
      </c>
      <c r="U1320" s="79">
        <v>1</v>
      </c>
      <c r="V1320" s="79">
        <v>0.5</v>
      </c>
      <c r="W1320" s="79">
        <v>1</v>
      </c>
      <c r="X1320">
        <v>1.5476535380000001</v>
      </c>
      <c r="Y1320" t="s">
        <v>1111</v>
      </c>
      <c r="Z1320" t="s">
        <v>622</v>
      </c>
      <c r="AA1320">
        <v>1</v>
      </c>
      <c r="AB1320">
        <v>74</v>
      </c>
      <c r="AE1320" t="s">
        <v>568</v>
      </c>
      <c r="AF1320">
        <v>740</v>
      </c>
      <c r="AG1320">
        <v>0.15859999999999999</v>
      </c>
      <c r="AH1320">
        <v>117.36399999999999</v>
      </c>
      <c r="AI1320">
        <v>622.63599999999997</v>
      </c>
      <c r="AJ1320">
        <v>0.15859999999999999</v>
      </c>
      <c r="AK1320">
        <v>117.36399999999999</v>
      </c>
      <c r="AL1320">
        <v>622.63599999999997</v>
      </c>
      <c r="AM1320">
        <v>4818.8031167920444</v>
      </c>
      <c r="AN1320">
        <v>25564.570885679863</v>
      </c>
      <c r="AO1320">
        <v>7.4578376926286349</v>
      </c>
      <c r="AP1320">
        <v>39.565098578674238</v>
      </c>
      <c r="AQ1320">
        <v>0.13341858489683281</v>
      </c>
    </row>
    <row r="1321" spans="1:43" x14ac:dyDescent="0.35">
      <c r="A1321">
        <v>1320</v>
      </c>
      <c r="B1321">
        <v>93</v>
      </c>
      <c r="C1321" t="s">
        <v>9</v>
      </c>
      <c r="D1321">
        <v>11.875265000000001</v>
      </c>
      <c r="E1321" s="2">
        <v>79.820742999999993</v>
      </c>
      <c r="F1321">
        <v>0</v>
      </c>
      <c r="G1321" t="s">
        <v>10</v>
      </c>
      <c r="H1321">
        <v>0</v>
      </c>
      <c r="I1321">
        <v>640.43938248884797</v>
      </c>
      <c r="J1321" s="80">
        <v>2019</v>
      </c>
      <c r="K1321" t="s">
        <v>11</v>
      </c>
      <c r="L1321">
        <v>300</v>
      </c>
      <c r="M1321">
        <v>36.542166029999997</v>
      </c>
      <c r="N1321">
        <v>4.75</v>
      </c>
      <c r="O1321" t="s">
        <v>12</v>
      </c>
      <c r="P1321">
        <v>89</v>
      </c>
      <c r="Q1321" t="s">
        <v>13</v>
      </c>
      <c r="R1321" t="s">
        <v>14</v>
      </c>
      <c r="S1321" t="s">
        <v>14</v>
      </c>
      <c r="T1321" s="79">
        <v>0</v>
      </c>
      <c r="U1321" s="79">
        <v>1</v>
      </c>
      <c r="V1321" s="79">
        <v>0.5</v>
      </c>
      <c r="W1321" s="79">
        <v>1</v>
      </c>
      <c r="X1321">
        <v>1.5476535380000001</v>
      </c>
      <c r="Y1321" t="s">
        <v>1111</v>
      </c>
      <c r="Z1321" t="s">
        <v>622</v>
      </c>
      <c r="AA1321">
        <v>1</v>
      </c>
      <c r="AB1321">
        <v>75</v>
      </c>
      <c r="AE1321" t="s">
        <v>568</v>
      </c>
      <c r="AF1321">
        <v>750</v>
      </c>
      <c r="AG1321">
        <v>0.15859999999999999</v>
      </c>
      <c r="AH1321">
        <v>118.94999999999999</v>
      </c>
      <c r="AI1321">
        <v>631.04999999999995</v>
      </c>
      <c r="AJ1321">
        <v>0.15859999999999999</v>
      </c>
      <c r="AK1321">
        <v>118.94999999999999</v>
      </c>
      <c r="AL1321">
        <v>631.04999999999995</v>
      </c>
      <c r="AM1321">
        <v>4883.922077829774</v>
      </c>
      <c r="AN1321">
        <v>25910.038059810671</v>
      </c>
      <c r="AO1321">
        <v>7.5586192830695609</v>
      </c>
      <c r="AP1321">
        <v>40.099762072980639</v>
      </c>
      <c r="AQ1321">
        <v>0.13341858489683281</v>
      </c>
    </row>
    <row r="1322" spans="1:43" x14ac:dyDescent="0.35">
      <c r="A1322">
        <v>1321</v>
      </c>
      <c r="B1322">
        <v>93</v>
      </c>
      <c r="C1322" t="s">
        <v>9</v>
      </c>
      <c r="D1322">
        <v>11.890529000000001</v>
      </c>
      <c r="E1322" s="2">
        <v>79.826802000000001</v>
      </c>
      <c r="F1322">
        <v>0</v>
      </c>
      <c r="G1322" t="s">
        <v>10</v>
      </c>
      <c r="H1322">
        <v>0</v>
      </c>
      <c r="I1322">
        <v>641.39610529557797</v>
      </c>
      <c r="J1322" s="80">
        <v>2019</v>
      </c>
      <c r="K1322" t="s">
        <v>11</v>
      </c>
      <c r="L1322">
        <v>300</v>
      </c>
      <c r="M1322">
        <v>36.542166029999997</v>
      </c>
      <c r="N1322">
        <v>4.75</v>
      </c>
      <c r="O1322" t="s">
        <v>12</v>
      </c>
      <c r="P1322">
        <v>89</v>
      </c>
      <c r="Q1322" t="s">
        <v>13</v>
      </c>
      <c r="R1322" t="s">
        <v>14</v>
      </c>
      <c r="S1322" t="s">
        <v>14</v>
      </c>
      <c r="T1322" s="79">
        <v>0</v>
      </c>
      <c r="U1322" s="79">
        <v>1</v>
      </c>
      <c r="V1322" s="79">
        <v>0.5</v>
      </c>
      <c r="W1322" s="79">
        <v>1</v>
      </c>
      <c r="X1322">
        <v>1.5476535380000001</v>
      </c>
      <c r="Y1322" t="s">
        <v>1111</v>
      </c>
      <c r="Z1322" t="s">
        <v>622</v>
      </c>
      <c r="AA1322">
        <v>1</v>
      </c>
      <c r="AB1322">
        <v>64</v>
      </c>
      <c r="AE1322" t="s">
        <v>568</v>
      </c>
      <c r="AF1322">
        <v>640</v>
      </c>
      <c r="AG1322">
        <v>0.15859999999999999</v>
      </c>
      <c r="AH1322">
        <v>101.50399999999999</v>
      </c>
      <c r="AI1322">
        <v>538.49599999999998</v>
      </c>
      <c r="AJ1322">
        <v>0.15859999999999999</v>
      </c>
      <c r="AK1322">
        <v>101.50399999999999</v>
      </c>
      <c r="AL1322">
        <v>538.49599999999998</v>
      </c>
      <c r="AM1322">
        <v>4167.6135064147411</v>
      </c>
      <c r="AN1322">
        <v>22109.899144371771</v>
      </c>
      <c r="AO1322">
        <v>6.4500217882193605</v>
      </c>
      <c r="AP1322">
        <v>34.218463635610142</v>
      </c>
      <c r="AQ1322">
        <v>0.13341858489683281</v>
      </c>
    </row>
    <row r="1323" spans="1:43" x14ac:dyDescent="0.35">
      <c r="A1323">
        <v>1322</v>
      </c>
      <c r="B1323">
        <v>93</v>
      </c>
      <c r="C1323" t="s">
        <v>9</v>
      </c>
      <c r="D1323">
        <v>11.890529000000001</v>
      </c>
      <c r="E1323" s="2">
        <v>79.826802000000001</v>
      </c>
      <c r="F1323">
        <v>0</v>
      </c>
      <c r="G1323" t="s">
        <v>10</v>
      </c>
      <c r="H1323">
        <v>0</v>
      </c>
      <c r="I1323">
        <v>641.39610529557797</v>
      </c>
      <c r="J1323" s="80">
        <v>2019</v>
      </c>
      <c r="K1323" t="s">
        <v>11</v>
      </c>
      <c r="L1323">
        <v>300</v>
      </c>
      <c r="M1323">
        <v>36.542166029999997</v>
      </c>
      <c r="N1323">
        <v>4.75</v>
      </c>
      <c r="O1323" t="s">
        <v>12</v>
      </c>
      <c r="P1323">
        <v>89</v>
      </c>
      <c r="Q1323" t="s">
        <v>13</v>
      </c>
      <c r="R1323" t="s">
        <v>14</v>
      </c>
      <c r="S1323" t="s">
        <v>14</v>
      </c>
      <c r="T1323" s="79">
        <v>0</v>
      </c>
      <c r="U1323" s="79">
        <v>1</v>
      </c>
      <c r="V1323" s="79">
        <v>0.5</v>
      </c>
      <c r="W1323" s="79">
        <v>1</v>
      </c>
      <c r="X1323">
        <v>1.5476535380000001</v>
      </c>
      <c r="Y1323" t="s">
        <v>1111</v>
      </c>
      <c r="Z1323" t="s">
        <v>622</v>
      </c>
      <c r="AA1323">
        <v>1</v>
      </c>
      <c r="AB1323">
        <v>69</v>
      </c>
      <c r="AE1323" t="s">
        <v>568</v>
      </c>
      <c r="AF1323">
        <v>690</v>
      </c>
      <c r="AG1323">
        <v>0.15859999999999999</v>
      </c>
      <c r="AH1323">
        <v>109.434</v>
      </c>
      <c r="AI1323">
        <v>580.56600000000003</v>
      </c>
      <c r="AJ1323">
        <v>0.15859999999999999</v>
      </c>
      <c r="AK1323">
        <v>109.434</v>
      </c>
      <c r="AL1323">
        <v>580.56600000000003</v>
      </c>
      <c r="AM1323">
        <v>4493.2083116033928</v>
      </c>
      <c r="AN1323">
        <v>23837.235015025821</v>
      </c>
      <c r="AO1323">
        <v>6.9539297404239981</v>
      </c>
      <c r="AP1323">
        <v>36.891781107142201</v>
      </c>
      <c r="AQ1323">
        <v>0.13341858489683281</v>
      </c>
    </row>
    <row r="1324" spans="1:43" x14ac:dyDescent="0.35">
      <c r="A1324">
        <v>1323</v>
      </c>
      <c r="B1324">
        <v>93</v>
      </c>
      <c r="C1324" t="s">
        <v>9</v>
      </c>
      <c r="D1324">
        <v>11.890529000000001</v>
      </c>
      <c r="E1324" s="2">
        <v>79.826802000000001</v>
      </c>
      <c r="F1324">
        <v>0</v>
      </c>
      <c r="G1324" t="s">
        <v>10</v>
      </c>
      <c r="H1324">
        <v>0</v>
      </c>
      <c r="I1324">
        <v>641.39610529557797</v>
      </c>
      <c r="J1324" s="80">
        <v>2019</v>
      </c>
      <c r="K1324" t="s">
        <v>11</v>
      </c>
      <c r="L1324">
        <v>300</v>
      </c>
      <c r="M1324">
        <v>36.542166029999997</v>
      </c>
      <c r="N1324">
        <v>4.75</v>
      </c>
      <c r="O1324" t="s">
        <v>12</v>
      </c>
      <c r="P1324">
        <v>89</v>
      </c>
      <c r="Q1324" t="s">
        <v>13</v>
      </c>
      <c r="R1324" t="s">
        <v>14</v>
      </c>
      <c r="S1324" t="s">
        <v>14</v>
      </c>
      <c r="T1324" s="79">
        <v>0</v>
      </c>
      <c r="U1324" s="79">
        <v>1</v>
      </c>
      <c r="V1324" s="79">
        <v>0.5</v>
      </c>
      <c r="W1324" s="79">
        <v>1</v>
      </c>
      <c r="X1324">
        <v>1.5476535380000001</v>
      </c>
      <c r="Y1324" t="s">
        <v>1111</v>
      </c>
      <c r="Z1324" t="s">
        <v>622</v>
      </c>
      <c r="AA1324">
        <v>1</v>
      </c>
      <c r="AB1324">
        <v>85</v>
      </c>
      <c r="AE1324" t="s">
        <v>568</v>
      </c>
      <c r="AF1324">
        <v>850</v>
      </c>
      <c r="AG1324">
        <v>0.15859999999999999</v>
      </c>
      <c r="AH1324">
        <v>134.81</v>
      </c>
      <c r="AI1324">
        <v>715.19</v>
      </c>
      <c r="AJ1324">
        <v>0.15859999999999999</v>
      </c>
      <c r="AK1324">
        <v>134.81</v>
      </c>
      <c r="AL1324">
        <v>715.19</v>
      </c>
      <c r="AM1324">
        <v>5535.1116882070783</v>
      </c>
      <c r="AN1324">
        <v>29364.709801118766</v>
      </c>
      <c r="AO1324">
        <v>8.566435187478838</v>
      </c>
      <c r="AP1324">
        <v>45.446397016044735</v>
      </c>
      <c r="AQ1324">
        <v>0.13341858489683281</v>
      </c>
    </row>
    <row r="1325" spans="1:43" x14ac:dyDescent="0.35">
      <c r="A1325">
        <v>1324</v>
      </c>
      <c r="B1325">
        <v>93</v>
      </c>
      <c r="C1325" t="s">
        <v>9</v>
      </c>
      <c r="D1325">
        <v>11.890529000000001</v>
      </c>
      <c r="E1325" s="2">
        <v>79.826802000000001</v>
      </c>
      <c r="F1325">
        <v>0</v>
      </c>
      <c r="G1325" t="s">
        <v>10</v>
      </c>
      <c r="H1325">
        <v>0</v>
      </c>
      <c r="I1325">
        <v>641.39610529557797</v>
      </c>
      <c r="J1325" s="80">
        <v>2019</v>
      </c>
      <c r="K1325" t="s">
        <v>11</v>
      </c>
      <c r="L1325">
        <v>300</v>
      </c>
      <c r="M1325">
        <v>36.542166029999997</v>
      </c>
      <c r="N1325">
        <v>4.75</v>
      </c>
      <c r="O1325" t="s">
        <v>12</v>
      </c>
      <c r="P1325">
        <v>89</v>
      </c>
      <c r="Q1325" t="s">
        <v>13</v>
      </c>
      <c r="R1325" t="s">
        <v>14</v>
      </c>
      <c r="S1325" t="s">
        <v>14</v>
      </c>
      <c r="T1325" s="79">
        <v>0</v>
      </c>
      <c r="U1325" s="79">
        <v>1</v>
      </c>
      <c r="V1325" s="79">
        <v>0.5</v>
      </c>
      <c r="W1325" s="79">
        <v>1</v>
      </c>
      <c r="X1325">
        <v>1.5476535380000001</v>
      </c>
      <c r="Y1325" t="s">
        <v>1111</v>
      </c>
      <c r="Z1325" t="s">
        <v>622</v>
      </c>
      <c r="AA1325">
        <v>1</v>
      </c>
      <c r="AB1325">
        <v>110</v>
      </c>
      <c r="AE1325" t="s">
        <v>568</v>
      </c>
      <c r="AF1325">
        <v>1100</v>
      </c>
      <c r="AG1325">
        <v>0.15859999999999999</v>
      </c>
      <c r="AH1325">
        <v>174.45999999999998</v>
      </c>
      <c r="AI1325">
        <v>925.54</v>
      </c>
      <c r="AJ1325">
        <v>0.15859999999999999</v>
      </c>
      <c r="AK1325">
        <v>174.45999999999998</v>
      </c>
      <c r="AL1325">
        <v>925.54</v>
      </c>
      <c r="AM1325">
        <v>7163.0857141503357</v>
      </c>
      <c r="AN1325">
        <v>38001.389154388984</v>
      </c>
      <c r="AO1325">
        <v>11.085974948502024</v>
      </c>
      <c r="AP1325">
        <v>58.812984373704936</v>
      </c>
      <c r="AQ1325">
        <v>0.13341858489683281</v>
      </c>
    </row>
    <row r="1326" spans="1:43" x14ac:dyDescent="0.35">
      <c r="A1326">
        <v>1325</v>
      </c>
      <c r="B1326">
        <v>93</v>
      </c>
      <c r="C1326" t="s">
        <v>9</v>
      </c>
      <c r="D1326">
        <v>11.890529000000001</v>
      </c>
      <c r="E1326" s="2">
        <v>79.826802000000001</v>
      </c>
      <c r="F1326">
        <v>0</v>
      </c>
      <c r="G1326" t="s">
        <v>10</v>
      </c>
      <c r="H1326">
        <v>0</v>
      </c>
      <c r="I1326">
        <v>641.39610529557797</v>
      </c>
      <c r="J1326" s="80">
        <v>2019</v>
      </c>
      <c r="K1326" t="s">
        <v>11</v>
      </c>
      <c r="L1326">
        <v>300</v>
      </c>
      <c r="M1326">
        <v>36.542166029999997</v>
      </c>
      <c r="N1326">
        <v>4.75</v>
      </c>
      <c r="O1326" t="s">
        <v>12</v>
      </c>
      <c r="P1326">
        <v>89</v>
      </c>
      <c r="Q1326" t="s">
        <v>13</v>
      </c>
      <c r="R1326" t="s">
        <v>14</v>
      </c>
      <c r="S1326" t="s">
        <v>14</v>
      </c>
      <c r="T1326" s="79">
        <v>0</v>
      </c>
      <c r="U1326" s="79">
        <v>1</v>
      </c>
      <c r="V1326" s="79">
        <v>0.5</v>
      </c>
      <c r="W1326" s="79">
        <v>1</v>
      </c>
      <c r="X1326">
        <v>1.5476535380000001</v>
      </c>
      <c r="Y1326" t="s">
        <v>1111</v>
      </c>
      <c r="Z1326" t="s">
        <v>622</v>
      </c>
      <c r="AA1326">
        <v>1</v>
      </c>
      <c r="AB1326">
        <v>154</v>
      </c>
      <c r="AE1326" t="s">
        <v>568</v>
      </c>
      <c r="AF1326">
        <v>1540</v>
      </c>
      <c r="AG1326">
        <v>0.15859999999999999</v>
      </c>
      <c r="AH1326">
        <v>244.244</v>
      </c>
      <c r="AI1326">
        <v>1295.7560000000001</v>
      </c>
      <c r="AJ1326">
        <v>0.15859999999999999</v>
      </c>
      <c r="AK1326">
        <v>244.244</v>
      </c>
      <c r="AL1326">
        <v>1295.7560000000001</v>
      </c>
      <c r="AM1326">
        <v>10028.31999981047</v>
      </c>
      <c r="AN1326">
        <v>53201.944816144576</v>
      </c>
      <c r="AO1326">
        <v>15.520364927902834</v>
      </c>
      <c r="AP1326">
        <v>82.338178123186907</v>
      </c>
      <c r="AQ1326">
        <v>0.13341858489683281</v>
      </c>
    </row>
    <row r="1327" spans="1:43" x14ac:dyDescent="0.35">
      <c r="A1327">
        <v>1326</v>
      </c>
      <c r="B1327">
        <v>93</v>
      </c>
      <c r="C1327" t="s">
        <v>9</v>
      </c>
      <c r="D1327">
        <v>11.890529000000001</v>
      </c>
      <c r="E1327" s="2">
        <v>79.826802000000001</v>
      </c>
      <c r="F1327">
        <v>0</v>
      </c>
      <c r="G1327" t="s">
        <v>10</v>
      </c>
      <c r="H1327">
        <v>0</v>
      </c>
      <c r="I1327">
        <v>641.39610529557797</v>
      </c>
      <c r="J1327" s="80">
        <v>2019</v>
      </c>
      <c r="K1327" t="s">
        <v>11</v>
      </c>
      <c r="L1327">
        <v>300</v>
      </c>
      <c r="M1327">
        <v>36.542166029999997</v>
      </c>
      <c r="N1327">
        <v>4.75</v>
      </c>
      <c r="O1327" t="s">
        <v>12</v>
      </c>
      <c r="P1327">
        <v>89</v>
      </c>
      <c r="Q1327" t="s">
        <v>13</v>
      </c>
      <c r="R1327" t="s">
        <v>14</v>
      </c>
      <c r="S1327" t="s">
        <v>14</v>
      </c>
      <c r="T1327" s="79">
        <v>0</v>
      </c>
      <c r="U1327" s="79">
        <v>1</v>
      </c>
      <c r="V1327" s="79">
        <v>0.5</v>
      </c>
      <c r="W1327" s="79">
        <v>1</v>
      </c>
      <c r="X1327">
        <v>1.5476535380000001</v>
      </c>
      <c r="Y1327" t="s">
        <v>1111</v>
      </c>
      <c r="Z1327" t="s">
        <v>622</v>
      </c>
      <c r="AA1327">
        <v>1</v>
      </c>
      <c r="AB1327">
        <v>157</v>
      </c>
      <c r="AE1327" t="s">
        <v>568</v>
      </c>
      <c r="AF1327">
        <v>1570</v>
      </c>
      <c r="AG1327">
        <v>0.15859999999999999</v>
      </c>
      <c r="AH1327">
        <v>249.00199999999998</v>
      </c>
      <c r="AI1327">
        <v>1320.998</v>
      </c>
      <c r="AJ1327">
        <v>0.15859999999999999</v>
      </c>
      <c r="AK1327">
        <v>249.00199999999998</v>
      </c>
      <c r="AL1327">
        <v>1320.998</v>
      </c>
      <c r="AM1327">
        <v>10223.676882923661</v>
      </c>
      <c r="AN1327">
        <v>54238.346338537005</v>
      </c>
      <c r="AO1327">
        <v>15.822709699225616</v>
      </c>
      <c r="AP1327">
        <v>83.942168606106151</v>
      </c>
      <c r="AQ1327">
        <v>0.13341858489683281</v>
      </c>
    </row>
    <row r="1328" spans="1:43" x14ac:dyDescent="0.35">
      <c r="A1328">
        <v>1327</v>
      </c>
      <c r="B1328">
        <v>93</v>
      </c>
      <c r="C1328" t="s">
        <v>9</v>
      </c>
      <c r="D1328">
        <v>11.969035</v>
      </c>
      <c r="E1328" s="2">
        <v>79.844565000000003</v>
      </c>
      <c r="F1328">
        <v>0</v>
      </c>
      <c r="G1328" t="s">
        <v>10</v>
      </c>
      <c r="H1328">
        <v>0</v>
      </c>
      <c r="I1328">
        <v>671.06173450664403</v>
      </c>
      <c r="J1328" s="80">
        <v>2019</v>
      </c>
      <c r="K1328" t="s">
        <v>11</v>
      </c>
      <c r="L1328">
        <v>300</v>
      </c>
      <c r="M1328">
        <v>36.542166029999997</v>
      </c>
      <c r="N1328">
        <v>4.75</v>
      </c>
      <c r="O1328" t="s">
        <v>12</v>
      </c>
      <c r="P1328">
        <v>89</v>
      </c>
      <c r="Q1328" t="s">
        <v>13</v>
      </c>
      <c r="R1328" t="s">
        <v>14</v>
      </c>
      <c r="S1328" t="s">
        <v>14</v>
      </c>
      <c r="T1328" s="79">
        <v>0</v>
      </c>
      <c r="U1328" s="79">
        <v>1</v>
      </c>
      <c r="V1328" s="79">
        <v>0.5</v>
      </c>
      <c r="W1328" s="79">
        <v>1</v>
      </c>
      <c r="X1328">
        <v>1.5476535380000001</v>
      </c>
      <c r="Y1328" t="s">
        <v>1111</v>
      </c>
      <c r="Z1328" t="s">
        <v>622</v>
      </c>
      <c r="AA1328">
        <v>1</v>
      </c>
      <c r="AB1328">
        <v>98</v>
      </c>
      <c r="AE1328" t="s">
        <v>568</v>
      </c>
      <c r="AF1328">
        <v>980</v>
      </c>
      <c r="AG1328">
        <v>0.15859999999999999</v>
      </c>
      <c r="AH1328">
        <v>155.428</v>
      </c>
      <c r="AI1328">
        <v>824.572</v>
      </c>
      <c r="AJ1328">
        <v>0.15859999999999999</v>
      </c>
      <c r="AK1328">
        <v>155.428</v>
      </c>
      <c r="AL1328">
        <v>824.572</v>
      </c>
      <c r="AM1328">
        <v>6381.6581816975722</v>
      </c>
      <c r="AN1328">
        <v>33855.783064819283</v>
      </c>
      <c r="AO1328">
        <v>9.8765958632108948</v>
      </c>
      <c r="AP1328">
        <v>52.397022442028053</v>
      </c>
      <c r="AQ1328">
        <v>0.13341858489683281</v>
      </c>
    </row>
    <row r="1329" spans="1:43" x14ac:dyDescent="0.35">
      <c r="A1329">
        <v>1328</v>
      </c>
      <c r="B1329">
        <v>93</v>
      </c>
      <c r="C1329" t="s">
        <v>9</v>
      </c>
      <c r="D1329">
        <v>11.969035</v>
      </c>
      <c r="E1329" s="2">
        <v>79.844565000000003</v>
      </c>
      <c r="F1329">
        <v>0</v>
      </c>
      <c r="G1329" t="s">
        <v>10</v>
      </c>
      <c r="H1329">
        <v>0</v>
      </c>
      <c r="I1329">
        <v>671.06173450664403</v>
      </c>
      <c r="J1329" s="80">
        <v>2019</v>
      </c>
      <c r="K1329" t="s">
        <v>11</v>
      </c>
      <c r="L1329">
        <v>300</v>
      </c>
      <c r="M1329">
        <v>36.542166029999997</v>
      </c>
      <c r="N1329">
        <v>4.75</v>
      </c>
      <c r="O1329" t="s">
        <v>12</v>
      </c>
      <c r="P1329">
        <v>89</v>
      </c>
      <c r="Q1329" t="s">
        <v>13</v>
      </c>
      <c r="R1329" t="s">
        <v>14</v>
      </c>
      <c r="S1329" t="s">
        <v>14</v>
      </c>
      <c r="T1329" s="79">
        <v>0</v>
      </c>
      <c r="U1329" s="79">
        <v>1</v>
      </c>
      <c r="V1329" s="79">
        <v>0.5</v>
      </c>
      <c r="W1329" s="79">
        <v>1</v>
      </c>
      <c r="X1329">
        <v>1.5476535380000001</v>
      </c>
      <c r="Y1329" t="s">
        <v>1111</v>
      </c>
      <c r="Z1329" t="s">
        <v>622</v>
      </c>
      <c r="AA1329">
        <v>1</v>
      </c>
      <c r="AB1329">
        <v>106</v>
      </c>
      <c r="AE1329" t="s">
        <v>568</v>
      </c>
      <c r="AF1329">
        <v>1060</v>
      </c>
      <c r="AG1329">
        <v>0.15859999999999999</v>
      </c>
      <c r="AH1329">
        <v>168.11599999999999</v>
      </c>
      <c r="AI1329">
        <v>891.88400000000001</v>
      </c>
      <c r="AJ1329">
        <v>0.15859999999999999</v>
      </c>
      <c r="AK1329">
        <v>168.11599999999999</v>
      </c>
      <c r="AL1329">
        <v>891.88400000000001</v>
      </c>
      <c r="AM1329">
        <v>6902.6098699994154</v>
      </c>
      <c r="AN1329">
        <v>36619.52045786575</v>
      </c>
      <c r="AO1329">
        <v>10.682848586738316</v>
      </c>
      <c r="AP1329">
        <v>56.674330396479313</v>
      </c>
      <c r="AQ1329">
        <v>0.13341858489683281</v>
      </c>
    </row>
    <row r="1330" spans="1:43" x14ac:dyDescent="0.35">
      <c r="A1330">
        <v>1329</v>
      </c>
      <c r="B1330">
        <v>93</v>
      </c>
      <c r="C1330" t="s">
        <v>9</v>
      </c>
      <c r="D1330">
        <v>11.969035</v>
      </c>
      <c r="E1330" s="2">
        <v>79.844565000000003</v>
      </c>
      <c r="F1330">
        <v>0</v>
      </c>
      <c r="G1330" t="s">
        <v>10</v>
      </c>
      <c r="H1330">
        <v>0</v>
      </c>
      <c r="I1330">
        <v>671.06173450664403</v>
      </c>
      <c r="J1330" s="80">
        <v>2019</v>
      </c>
      <c r="K1330" t="s">
        <v>11</v>
      </c>
      <c r="L1330">
        <v>300</v>
      </c>
      <c r="M1330">
        <v>36.542166029999997</v>
      </c>
      <c r="N1330">
        <v>4.75</v>
      </c>
      <c r="O1330" t="s">
        <v>12</v>
      </c>
      <c r="P1330">
        <v>89</v>
      </c>
      <c r="Q1330" t="s">
        <v>13</v>
      </c>
      <c r="R1330" t="s">
        <v>14</v>
      </c>
      <c r="S1330" t="s">
        <v>14</v>
      </c>
      <c r="T1330" s="79">
        <v>0</v>
      </c>
      <c r="U1330" s="79">
        <v>1</v>
      </c>
      <c r="V1330" s="79">
        <v>0.5</v>
      </c>
      <c r="W1330" s="79">
        <v>1</v>
      </c>
      <c r="X1330">
        <v>1.5476535380000001</v>
      </c>
      <c r="Y1330" t="s">
        <v>1111</v>
      </c>
      <c r="Z1330" t="s">
        <v>622</v>
      </c>
      <c r="AA1330">
        <v>1</v>
      </c>
      <c r="AB1330">
        <v>135</v>
      </c>
      <c r="AE1330" t="s">
        <v>568</v>
      </c>
      <c r="AF1330">
        <v>1350</v>
      </c>
      <c r="AG1330">
        <v>0.15859999999999999</v>
      </c>
      <c r="AH1330">
        <v>214.10999999999999</v>
      </c>
      <c r="AI1330">
        <v>1135.8900000000001</v>
      </c>
      <c r="AJ1330">
        <v>0.15859999999999999</v>
      </c>
      <c r="AK1330">
        <v>214.10999999999999</v>
      </c>
      <c r="AL1330">
        <v>1135.8900000000001</v>
      </c>
      <c r="AM1330">
        <v>8791.0597400935949</v>
      </c>
      <c r="AN1330">
        <v>46638.068507659213</v>
      </c>
      <c r="AO1330">
        <v>13.605514709525211</v>
      </c>
      <c r="AP1330">
        <v>72.179571731365158</v>
      </c>
      <c r="AQ1330">
        <v>0.13341858489683281</v>
      </c>
    </row>
    <row r="1331" spans="1:43" x14ac:dyDescent="0.35">
      <c r="A1331">
        <v>1330</v>
      </c>
      <c r="B1331">
        <v>93</v>
      </c>
      <c r="C1331" t="s">
        <v>9</v>
      </c>
      <c r="D1331">
        <v>11.969035</v>
      </c>
      <c r="E1331" s="2">
        <v>79.844565000000003</v>
      </c>
      <c r="F1331">
        <v>0</v>
      </c>
      <c r="G1331" t="s">
        <v>10</v>
      </c>
      <c r="H1331">
        <v>0</v>
      </c>
      <c r="I1331">
        <v>671.06173450664403</v>
      </c>
      <c r="J1331" s="80">
        <v>2019</v>
      </c>
      <c r="K1331" t="s">
        <v>11</v>
      </c>
      <c r="L1331">
        <v>300</v>
      </c>
      <c r="M1331">
        <v>36.542166029999997</v>
      </c>
      <c r="N1331">
        <v>4.75</v>
      </c>
      <c r="O1331" t="s">
        <v>12</v>
      </c>
      <c r="P1331">
        <v>89</v>
      </c>
      <c r="Q1331" t="s">
        <v>13</v>
      </c>
      <c r="R1331" t="s">
        <v>14</v>
      </c>
      <c r="S1331" t="s">
        <v>14</v>
      </c>
      <c r="T1331" s="79">
        <v>0</v>
      </c>
      <c r="U1331" s="79">
        <v>1</v>
      </c>
      <c r="V1331" s="79">
        <v>0.5</v>
      </c>
      <c r="W1331" s="79">
        <v>1</v>
      </c>
      <c r="X1331">
        <v>1.5476535380000001</v>
      </c>
      <c r="Y1331" t="s">
        <v>1111</v>
      </c>
      <c r="Z1331" t="s">
        <v>622</v>
      </c>
      <c r="AA1331">
        <v>1</v>
      </c>
      <c r="AB1331">
        <v>147</v>
      </c>
      <c r="AE1331" t="s">
        <v>568</v>
      </c>
      <c r="AF1331">
        <v>1470</v>
      </c>
      <c r="AG1331">
        <v>0.15859999999999999</v>
      </c>
      <c r="AH1331">
        <v>233.142</v>
      </c>
      <c r="AI1331">
        <v>1236.8579999999999</v>
      </c>
      <c r="AJ1331">
        <v>0.15859999999999999</v>
      </c>
      <c r="AK1331">
        <v>233.142</v>
      </c>
      <c r="AL1331">
        <v>1236.8579999999999</v>
      </c>
      <c r="AM1331">
        <v>9572.4872725463592</v>
      </c>
      <c r="AN1331">
        <v>50783.674597228921</v>
      </c>
      <c r="AO1331">
        <v>14.814893794816344</v>
      </c>
      <c r="AP1331">
        <v>78.595533663042076</v>
      </c>
      <c r="AQ1331">
        <v>0.13341858489683281</v>
      </c>
    </row>
    <row r="1332" spans="1:43" x14ac:dyDescent="0.35">
      <c r="A1332">
        <v>1331</v>
      </c>
      <c r="B1332">
        <v>93</v>
      </c>
      <c r="C1332" t="s">
        <v>9</v>
      </c>
      <c r="D1332">
        <v>11.969035</v>
      </c>
      <c r="E1332" s="2">
        <v>79.844565000000003</v>
      </c>
      <c r="F1332">
        <v>0</v>
      </c>
      <c r="G1332" t="s">
        <v>10</v>
      </c>
      <c r="H1332">
        <v>0</v>
      </c>
      <c r="I1332">
        <v>671.06173450664403</v>
      </c>
      <c r="J1332" s="80">
        <v>2019</v>
      </c>
      <c r="K1332" t="s">
        <v>11</v>
      </c>
      <c r="L1332">
        <v>300</v>
      </c>
      <c r="M1332">
        <v>36.542166029999997</v>
      </c>
      <c r="N1332">
        <v>4.75</v>
      </c>
      <c r="O1332" t="s">
        <v>12</v>
      </c>
      <c r="P1332">
        <v>89</v>
      </c>
      <c r="Q1332" t="s">
        <v>13</v>
      </c>
      <c r="R1332" t="s">
        <v>14</v>
      </c>
      <c r="S1332" t="s">
        <v>14</v>
      </c>
      <c r="T1332" s="79">
        <v>0</v>
      </c>
      <c r="U1332" s="79">
        <v>1</v>
      </c>
      <c r="V1332" s="79">
        <v>0.5</v>
      </c>
      <c r="W1332" s="79">
        <v>1</v>
      </c>
      <c r="X1332">
        <v>1.5476535380000001</v>
      </c>
      <c r="Y1332" t="s">
        <v>1111</v>
      </c>
      <c r="Z1332" t="s">
        <v>622</v>
      </c>
      <c r="AA1332">
        <v>1</v>
      </c>
      <c r="AB1332">
        <v>152</v>
      </c>
      <c r="AE1332" t="s">
        <v>568</v>
      </c>
      <c r="AF1332">
        <v>1520</v>
      </c>
      <c r="AG1332">
        <v>0.15859999999999999</v>
      </c>
      <c r="AH1332">
        <v>241.07199999999997</v>
      </c>
      <c r="AI1332">
        <v>1278.9280000000001</v>
      </c>
      <c r="AJ1332">
        <v>0.15859999999999999</v>
      </c>
      <c r="AK1332">
        <v>241.07199999999997</v>
      </c>
      <c r="AL1332">
        <v>1278.9280000000001</v>
      </c>
      <c r="AM1332">
        <v>9898.0820777350091</v>
      </c>
      <c r="AN1332">
        <v>52511.010467882967</v>
      </c>
      <c r="AO1332">
        <v>15.318801747020977</v>
      </c>
      <c r="AP1332">
        <v>81.26885113457412</v>
      </c>
      <c r="AQ1332">
        <v>0.13341858489683281</v>
      </c>
    </row>
    <row r="1333" spans="1:43" x14ac:dyDescent="0.35">
      <c r="A1333">
        <v>1332</v>
      </c>
      <c r="B1333">
        <v>93</v>
      </c>
      <c r="C1333" t="s">
        <v>9</v>
      </c>
      <c r="D1333">
        <v>11.969035</v>
      </c>
      <c r="E1333" s="2">
        <v>79.844565000000003</v>
      </c>
      <c r="F1333">
        <v>0</v>
      </c>
      <c r="G1333" t="s">
        <v>10</v>
      </c>
      <c r="H1333">
        <v>0</v>
      </c>
      <c r="I1333">
        <v>671.06173450664403</v>
      </c>
      <c r="J1333" s="80">
        <v>2019</v>
      </c>
      <c r="K1333" t="s">
        <v>11</v>
      </c>
      <c r="L1333">
        <v>300</v>
      </c>
      <c r="M1333">
        <v>36.542166029999997</v>
      </c>
      <c r="N1333">
        <v>4.75</v>
      </c>
      <c r="O1333" t="s">
        <v>12</v>
      </c>
      <c r="P1333">
        <v>89</v>
      </c>
      <c r="Q1333" t="s">
        <v>13</v>
      </c>
      <c r="R1333" t="s">
        <v>14</v>
      </c>
      <c r="S1333" t="s">
        <v>14</v>
      </c>
      <c r="T1333" s="79">
        <v>0</v>
      </c>
      <c r="U1333" s="79">
        <v>1</v>
      </c>
      <c r="V1333" s="79">
        <v>0.5</v>
      </c>
      <c r="W1333" s="79">
        <v>1</v>
      </c>
      <c r="X1333">
        <v>1.5476535380000001</v>
      </c>
      <c r="Y1333" t="s">
        <v>1111</v>
      </c>
      <c r="Z1333" t="s">
        <v>622</v>
      </c>
      <c r="AA1333">
        <v>1</v>
      </c>
      <c r="AB1333">
        <v>176</v>
      </c>
      <c r="AE1333" t="s">
        <v>568</v>
      </c>
      <c r="AF1333">
        <v>1760</v>
      </c>
      <c r="AG1333">
        <v>0.15859999999999999</v>
      </c>
      <c r="AH1333">
        <v>279.13599999999997</v>
      </c>
      <c r="AI1333">
        <v>1480.864</v>
      </c>
      <c r="AJ1333">
        <v>0.15859999999999999</v>
      </c>
      <c r="AK1333">
        <v>279.13599999999997</v>
      </c>
      <c r="AL1333">
        <v>1480.864</v>
      </c>
      <c r="AM1333">
        <v>11460.937142640536</v>
      </c>
      <c r="AN1333">
        <v>60802.222647022383</v>
      </c>
      <c r="AO1333">
        <v>17.737559917603235</v>
      </c>
      <c r="AP1333">
        <v>94.100774997927914</v>
      </c>
      <c r="AQ1333">
        <v>0.13341858489683281</v>
      </c>
    </row>
    <row r="1334" spans="1:43" x14ac:dyDescent="0.35">
      <c r="A1334">
        <v>1333</v>
      </c>
      <c r="B1334">
        <v>93</v>
      </c>
      <c r="C1334" t="s">
        <v>9</v>
      </c>
      <c r="D1334">
        <v>11.986520000000001</v>
      </c>
      <c r="E1334" s="2">
        <v>79.849670000000003</v>
      </c>
      <c r="F1334">
        <v>0</v>
      </c>
      <c r="G1334" t="s">
        <v>10</v>
      </c>
      <c r="H1334">
        <v>0</v>
      </c>
      <c r="I1334">
        <v>680.35220054955596</v>
      </c>
      <c r="J1334" s="80">
        <v>2019</v>
      </c>
      <c r="K1334" t="s">
        <v>11</v>
      </c>
      <c r="L1334">
        <v>300</v>
      </c>
      <c r="M1334">
        <v>36.542166029999997</v>
      </c>
      <c r="N1334">
        <v>4.75</v>
      </c>
      <c r="O1334" t="s">
        <v>12</v>
      </c>
      <c r="P1334">
        <v>89</v>
      </c>
      <c r="Q1334" t="s">
        <v>13</v>
      </c>
      <c r="R1334" t="s">
        <v>14</v>
      </c>
      <c r="S1334" t="s">
        <v>14</v>
      </c>
      <c r="T1334" s="79">
        <v>0</v>
      </c>
      <c r="U1334" s="79">
        <v>1</v>
      </c>
      <c r="V1334" s="79">
        <v>0.5</v>
      </c>
      <c r="W1334" s="79">
        <v>1</v>
      </c>
      <c r="X1334">
        <v>1.5476535380000001</v>
      </c>
      <c r="Y1334" t="s">
        <v>1111</v>
      </c>
      <c r="Z1334" t="s">
        <v>622</v>
      </c>
      <c r="AA1334">
        <v>1</v>
      </c>
      <c r="AB1334">
        <v>0</v>
      </c>
      <c r="AE1334" t="s">
        <v>568</v>
      </c>
      <c r="AF1334">
        <v>0</v>
      </c>
      <c r="AG1334" t="s">
        <v>671</v>
      </c>
      <c r="AH1334" t="s">
        <v>1129</v>
      </c>
      <c r="AI1334" t="s">
        <v>1130</v>
      </c>
      <c r="AJ1334">
        <v>0.59524549999999998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0.13341858489683281</v>
      </c>
    </row>
    <row r="1335" spans="1:43" x14ac:dyDescent="0.35">
      <c r="A1335">
        <v>1334</v>
      </c>
      <c r="B1335">
        <v>93</v>
      </c>
      <c r="C1335" t="s">
        <v>9</v>
      </c>
      <c r="D1335">
        <v>11.986520000000001</v>
      </c>
      <c r="E1335" s="2">
        <v>79.849670000000003</v>
      </c>
      <c r="F1335">
        <v>0</v>
      </c>
      <c r="G1335" t="s">
        <v>10</v>
      </c>
      <c r="H1335">
        <v>0</v>
      </c>
      <c r="I1335">
        <v>680.35220054955596</v>
      </c>
      <c r="J1335" s="80">
        <v>2019</v>
      </c>
      <c r="K1335" t="s">
        <v>11</v>
      </c>
      <c r="L1335">
        <v>300</v>
      </c>
      <c r="M1335">
        <v>36.542166029999997</v>
      </c>
      <c r="N1335">
        <v>4.75</v>
      </c>
      <c r="O1335" t="s">
        <v>12</v>
      </c>
      <c r="P1335">
        <v>89</v>
      </c>
      <c r="Q1335" t="s">
        <v>13</v>
      </c>
      <c r="R1335" t="s">
        <v>14</v>
      </c>
      <c r="S1335" t="s">
        <v>14</v>
      </c>
      <c r="T1335" s="79">
        <v>0</v>
      </c>
      <c r="U1335" s="79">
        <v>1</v>
      </c>
      <c r="V1335" s="79">
        <v>0.5</v>
      </c>
      <c r="W1335" s="79">
        <v>1</v>
      </c>
      <c r="X1335">
        <v>1.5476535380000001</v>
      </c>
      <c r="Y1335" t="s">
        <v>1111</v>
      </c>
      <c r="Z1335" t="s">
        <v>622</v>
      </c>
      <c r="AA1335">
        <v>1</v>
      </c>
      <c r="AB1335">
        <v>15</v>
      </c>
      <c r="AE1335" t="s">
        <v>568</v>
      </c>
      <c r="AF1335">
        <v>150</v>
      </c>
      <c r="AG1335">
        <v>0.15859999999999999</v>
      </c>
      <c r="AH1335">
        <v>23.79</v>
      </c>
      <c r="AI1335">
        <v>126.21000000000001</v>
      </c>
      <c r="AJ1335">
        <v>0.15859999999999999</v>
      </c>
      <c r="AK1335">
        <v>23.79</v>
      </c>
      <c r="AL1335">
        <v>126.21000000000001</v>
      </c>
      <c r="AM1335">
        <v>976.78441556595499</v>
      </c>
      <c r="AN1335">
        <v>5182.0076119621344</v>
      </c>
      <c r="AO1335">
        <v>1.5117238566139126</v>
      </c>
      <c r="AP1335">
        <v>8.0199524145961298</v>
      </c>
      <c r="AQ1335">
        <v>0.13341858489683281</v>
      </c>
    </row>
    <row r="1336" spans="1:43" x14ac:dyDescent="0.35">
      <c r="A1336">
        <v>1335</v>
      </c>
      <c r="B1336">
        <v>93</v>
      </c>
      <c r="C1336" t="s">
        <v>9</v>
      </c>
      <c r="D1336">
        <v>11.986520000000001</v>
      </c>
      <c r="E1336" s="2">
        <v>79.849670000000003</v>
      </c>
      <c r="F1336">
        <v>0</v>
      </c>
      <c r="G1336" t="s">
        <v>10</v>
      </c>
      <c r="H1336">
        <v>0</v>
      </c>
      <c r="I1336">
        <v>680.35220054955596</v>
      </c>
      <c r="J1336" s="80">
        <v>2019</v>
      </c>
      <c r="K1336" t="s">
        <v>11</v>
      </c>
      <c r="L1336">
        <v>300</v>
      </c>
      <c r="M1336">
        <v>36.542166029999997</v>
      </c>
      <c r="N1336">
        <v>4.75</v>
      </c>
      <c r="O1336" t="s">
        <v>12</v>
      </c>
      <c r="P1336">
        <v>89</v>
      </c>
      <c r="Q1336" t="s">
        <v>13</v>
      </c>
      <c r="R1336" t="s">
        <v>14</v>
      </c>
      <c r="S1336" t="s">
        <v>14</v>
      </c>
      <c r="T1336" s="79">
        <v>0</v>
      </c>
      <c r="U1336" s="79">
        <v>1</v>
      </c>
      <c r="V1336" s="79">
        <v>0.5</v>
      </c>
      <c r="W1336" s="79">
        <v>1</v>
      </c>
      <c r="X1336">
        <v>1.5476535380000001</v>
      </c>
      <c r="Y1336" t="s">
        <v>1111</v>
      </c>
      <c r="Z1336" t="s">
        <v>622</v>
      </c>
      <c r="AA1336">
        <v>1</v>
      </c>
      <c r="AB1336">
        <v>20</v>
      </c>
      <c r="AE1336" t="s">
        <v>568</v>
      </c>
      <c r="AF1336">
        <v>200</v>
      </c>
      <c r="AG1336">
        <v>0.15859999999999999</v>
      </c>
      <c r="AH1336">
        <v>31.72</v>
      </c>
      <c r="AI1336">
        <v>168.28</v>
      </c>
      <c r="AJ1336">
        <v>0.15859999999999999</v>
      </c>
      <c r="AK1336">
        <v>31.72</v>
      </c>
      <c r="AL1336">
        <v>168.28</v>
      </c>
      <c r="AM1336">
        <v>1302.3792207546066</v>
      </c>
      <c r="AN1336">
        <v>6909.3434826161792</v>
      </c>
      <c r="AO1336">
        <v>2.0156318088185499</v>
      </c>
      <c r="AP1336">
        <v>10.693269886128171</v>
      </c>
      <c r="AQ1336">
        <v>0.13341858489683281</v>
      </c>
    </row>
    <row r="1337" spans="1:43" x14ac:dyDescent="0.35">
      <c r="A1337">
        <v>1336</v>
      </c>
      <c r="B1337">
        <v>93</v>
      </c>
      <c r="C1337" t="s">
        <v>9</v>
      </c>
      <c r="D1337">
        <v>11.986520000000001</v>
      </c>
      <c r="E1337" s="2">
        <v>79.849670000000003</v>
      </c>
      <c r="F1337">
        <v>0</v>
      </c>
      <c r="G1337" t="s">
        <v>10</v>
      </c>
      <c r="H1337">
        <v>0</v>
      </c>
      <c r="I1337">
        <v>680.35220054955596</v>
      </c>
      <c r="J1337" s="80">
        <v>2019</v>
      </c>
      <c r="K1337" t="s">
        <v>11</v>
      </c>
      <c r="L1337">
        <v>300</v>
      </c>
      <c r="M1337">
        <v>36.542166029999997</v>
      </c>
      <c r="N1337">
        <v>4.75</v>
      </c>
      <c r="O1337" t="s">
        <v>12</v>
      </c>
      <c r="P1337">
        <v>89</v>
      </c>
      <c r="Q1337" t="s">
        <v>13</v>
      </c>
      <c r="R1337" t="s">
        <v>14</v>
      </c>
      <c r="S1337" t="s">
        <v>14</v>
      </c>
      <c r="T1337" s="79">
        <v>0</v>
      </c>
      <c r="U1337" s="79">
        <v>1</v>
      </c>
      <c r="V1337" s="79">
        <v>0.5</v>
      </c>
      <c r="W1337" s="79">
        <v>1</v>
      </c>
      <c r="X1337">
        <v>1.5476535380000001</v>
      </c>
      <c r="Y1337" t="s">
        <v>1111</v>
      </c>
      <c r="Z1337" t="s">
        <v>622</v>
      </c>
      <c r="AA1337">
        <v>1</v>
      </c>
      <c r="AB1337">
        <v>24</v>
      </c>
      <c r="AE1337" t="s">
        <v>568</v>
      </c>
      <c r="AF1337">
        <v>240</v>
      </c>
      <c r="AG1337">
        <v>0.15859999999999999</v>
      </c>
      <c r="AH1337">
        <v>38.064</v>
      </c>
      <c r="AI1337">
        <v>201.93600000000001</v>
      </c>
      <c r="AJ1337">
        <v>0.15859999999999999</v>
      </c>
      <c r="AK1337">
        <v>38.064</v>
      </c>
      <c r="AL1337">
        <v>201.93600000000001</v>
      </c>
      <c r="AM1337">
        <v>1562.855064905528</v>
      </c>
      <c r="AN1337">
        <v>8291.2121791394147</v>
      </c>
      <c r="AO1337">
        <v>2.4187581705822598</v>
      </c>
      <c r="AP1337">
        <v>12.831923863353804</v>
      </c>
      <c r="AQ1337">
        <v>0.13341858489683281</v>
      </c>
    </row>
    <row r="1338" spans="1:43" x14ac:dyDescent="0.35">
      <c r="A1338">
        <v>1337</v>
      </c>
      <c r="B1338">
        <v>93</v>
      </c>
      <c r="C1338" t="s">
        <v>9</v>
      </c>
      <c r="D1338">
        <v>11.986520000000001</v>
      </c>
      <c r="E1338" s="2">
        <v>79.849670000000003</v>
      </c>
      <c r="F1338">
        <v>0</v>
      </c>
      <c r="G1338" t="s">
        <v>10</v>
      </c>
      <c r="H1338">
        <v>0</v>
      </c>
      <c r="I1338">
        <v>680.35220054955596</v>
      </c>
      <c r="J1338" s="80">
        <v>2019</v>
      </c>
      <c r="K1338" t="s">
        <v>11</v>
      </c>
      <c r="L1338">
        <v>300</v>
      </c>
      <c r="M1338">
        <v>36.542166029999997</v>
      </c>
      <c r="N1338">
        <v>4.75</v>
      </c>
      <c r="O1338" t="s">
        <v>12</v>
      </c>
      <c r="P1338">
        <v>89</v>
      </c>
      <c r="Q1338" t="s">
        <v>13</v>
      </c>
      <c r="R1338" t="s">
        <v>14</v>
      </c>
      <c r="S1338" t="s">
        <v>14</v>
      </c>
      <c r="T1338" s="79">
        <v>0</v>
      </c>
      <c r="U1338" s="79">
        <v>1</v>
      </c>
      <c r="V1338" s="79">
        <v>0.5</v>
      </c>
      <c r="W1338" s="79">
        <v>1</v>
      </c>
      <c r="X1338">
        <v>1.5476535380000001</v>
      </c>
      <c r="Y1338" t="s">
        <v>1111</v>
      </c>
      <c r="Z1338" t="s">
        <v>622</v>
      </c>
      <c r="AA1338">
        <v>1</v>
      </c>
      <c r="AB1338">
        <v>27</v>
      </c>
      <c r="AE1338" t="s">
        <v>568</v>
      </c>
      <c r="AF1338">
        <v>270</v>
      </c>
      <c r="AG1338">
        <v>0.15859999999999999</v>
      </c>
      <c r="AH1338">
        <v>42.821999999999996</v>
      </c>
      <c r="AI1338">
        <v>227.178</v>
      </c>
      <c r="AJ1338">
        <v>0.15859999999999999</v>
      </c>
      <c r="AK1338">
        <v>42.821999999999996</v>
      </c>
      <c r="AL1338">
        <v>227.178</v>
      </c>
      <c r="AM1338">
        <v>1758.2119480187189</v>
      </c>
      <c r="AN1338">
        <v>9327.6137015318418</v>
      </c>
      <c r="AO1338">
        <v>2.7211029419050425</v>
      </c>
      <c r="AP1338">
        <v>14.435914346273032</v>
      </c>
      <c r="AQ1338">
        <v>0.13341858489683281</v>
      </c>
    </row>
    <row r="1339" spans="1:43" x14ac:dyDescent="0.35">
      <c r="A1339">
        <v>1338</v>
      </c>
      <c r="B1339">
        <v>93</v>
      </c>
      <c r="C1339" t="s">
        <v>9</v>
      </c>
      <c r="D1339">
        <v>11.986520000000001</v>
      </c>
      <c r="E1339" s="2">
        <v>79.849670000000003</v>
      </c>
      <c r="F1339">
        <v>0</v>
      </c>
      <c r="G1339" t="s">
        <v>10</v>
      </c>
      <c r="H1339">
        <v>0</v>
      </c>
      <c r="I1339">
        <v>680.35220054955596</v>
      </c>
      <c r="J1339" s="80">
        <v>2019</v>
      </c>
      <c r="K1339" t="s">
        <v>11</v>
      </c>
      <c r="L1339">
        <v>300</v>
      </c>
      <c r="M1339">
        <v>36.542166029999997</v>
      </c>
      <c r="N1339">
        <v>4.75</v>
      </c>
      <c r="O1339" t="s">
        <v>12</v>
      </c>
      <c r="P1339">
        <v>89</v>
      </c>
      <c r="Q1339" t="s">
        <v>13</v>
      </c>
      <c r="R1339" t="s">
        <v>14</v>
      </c>
      <c r="S1339" t="s">
        <v>14</v>
      </c>
      <c r="T1339" s="79">
        <v>0</v>
      </c>
      <c r="U1339" s="79">
        <v>1</v>
      </c>
      <c r="V1339" s="79">
        <v>0.5</v>
      </c>
      <c r="W1339" s="79">
        <v>1</v>
      </c>
      <c r="X1339">
        <v>1.5476535380000001</v>
      </c>
      <c r="Y1339" t="s">
        <v>1111</v>
      </c>
      <c r="Z1339" t="s">
        <v>622</v>
      </c>
      <c r="AA1339">
        <v>1</v>
      </c>
      <c r="AB1339">
        <v>31</v>
      </c>
      <c r="AE1339" t="s">
        <v>568</v>
      </c>
      <c r="AF1339">
        <v>310</v>
      </c>
      <c r="AG1339">
        <v>0.15859999999999999</v>
      </c>
      <c r="AH1339">
        <v>49.165999999999997</v>
      </c>
      <c r="AI1339">
        <v>260.834</v>
      </c>
      <c r="AJ1339">
        <v>0.15859999999999999</v>
      </c>
      <c r="AK1339">
        <v>49.165999999999997</v>
      </c>
      <c r="AL1339">
        <v>260.834</v>
      </c>
      <c r="AM1339">
        <v>2018.68779216964</v>
      </c>
      <c r="AN1339">
        <v>10709.482398055079</v>
      </c>
      <c r="AO1339">
        <v>3.1242293036687521</v>
      </c>
      <c r="AP1339">
        <v>16.574568323498671</v>
      </c>
      <c r="AQ1339">
        <v>0.13341858489683281</v>
      </c>
    </row>
    <row r="1340" spans="1:43" x14ac:dyDescent="0.35">
      <c r="A1340">
        <v>1339</v>
      </c>
      <c r="B1340">
        <v>93</v>
      </c>
      <c r="C1340" t="s">
        <v>9</v>
      </c>
      <c r="D1340">
        <v>11.99817</v>
      </c>
      <c r="E1340" s="2">
        <v>79.854326</v>
      </c>
      <c r="F1340">
        <v>0</v>
      </c>
      <c r="G1340" t="s">
        <v>10</v>
      </c>
      <c r="H1340">
        <v>0</v>
      </c>
      <c r="I1340">
        <v>692.9165133578</v>
      </c>
      <c r="J1340" s="80">
        <v>2019</v>
      </c>
      <c r="K1340" t="s">
        <v>11</v>
      </c>
      <c r="L1340">
        <v>300</v>
      </c>
      <c r="M1340">
        <v>36.542166029999997</v>
      </c>
      <c r="N1340">
        <v>4.75</v>
      </c>
      <c r="O1340" t="s">
        <v>12</v>
      </c>
      <c r="P1340">
        <v>89</v>
      </c>
      <c r="Q1340" t="s">
        <v>13</v>
      </c>
      <c r="R1340" t="s">
        <v>14</v>
      </c>
      <c r="S1340" t="s">
        <v>14</v>
      </c>
      <c r="T1340" s="79">
        <v>0</v>
      </c>
      <c r="U1340" s="79">
        <v>1</v>
      </c>
      <c r="V1340" s="79">
        <v>0.5</v>
      </c>
      <c r="W1340" s="79">
        <v>1</v>
      </c>
      <c r="X1340">
        <v>1.5476535380000001</v>
      </c>
      <c r="Y1340" t="s">
        <v>1111</v>
      </c>
      <c r="Z1340" t="s">
        <v>622</v>
      </c>
      <c r="AA1340">
        <v>1</v>
      </c>
      <c r="AB1340">
        <v>0</v>
      </c>
      <c r="AE1340" t="s">
        <v>568</v>
      </c>
      <c r="AF1340">
        <v>0</v>
      </c>
      <c r="AG1340" t="s">
        <v>671</v>
      </c>
      <c r="AH1340" t="s">
        <v>1129</v>
      </c>
      <c r="AI1340" t="s">
        <v>1130</v>
      </c>
      <c r="AJ1340">
        <v>0.59524549999999998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0.13341858489683281</v>
      </c>
    </row>
    <row r="1341" spans="1:43" x14ac:dyDescent="0.35">
      <c r="A1341">
        <v>1340</v>
      </c>
      <c r="B1341">
        <v>93</v>
      </c>
      <c r="C1341" t="s">
        <v>9</v>
      </c>
      <c r="D1341">
        <v>11.99817</v>
      </c>
      <c r="E1341" s="2">
        <v>79.854326</v>
      </c>
      <c r="F1341">
        <v>0</v>
      </c>
      <c r="G1341" t="s">
        <v>10</v>
      </c>
      <c r="H1341">
        <v>0</v>
      </c>
      <c r="I1341">
        <v>692.9165133578</v>
      </c>
      <c r="J1341" s="80">
        <v>2019</v>
      </c>
      <c r="K1341" t="s">
        <v>11</v>
      </c>
      <c r="L1341">
        <v>300</v>
      </c>
      <c r="M1341">
        <v>36.542166029999997</v>
      </c>
      <c r="N1341">
        <v>4.75</v>
      </c>
      <c r="O1341" t="s">
        <v>12</v>
      </c>
      <c r="P1341">
        <v>89</v>
      </c>
      <c r="Q1341" t="s">
        <v>13</v>
      </c>
      <c r="R1341" t="s">
        <v>14</v>
      </c>
      <c r="S1341" t="s">
        <v>14</v>
      </c>
      <c r="T1341" s="79">
        <v>0</v>
      </c>
      <c r="U1341" s="79">
        <v>1</v>
      </c>
      <c r="V1341" s="79">
        <v>0.5</v>
      </c>
      <c r="W1341" s="79">
        <v>1</v>
      </c>
      <c r="X1341">
        <v>1.5476535380000001</v>
      </c>
      <c r="Y1341" t="s">
        <v>1111</v>
      </c>
      <c r="Z1341" t="s">
        <v>622</v>
      </c>
      <c r="AA1341">
        <v>1</v>
      </c>
      <c r="AB1341">
        <v>12</v>
      </c>
      <c r="AE1341" t="s">
        <v>568</v>
      </c>
      <c r="AF1341">
        <v>120</v>
      </c>
      <c r="AG1341">
        <v>0.15859999999999999</v>
      </c>
      <c r="AH1341">
        <v>19.032</v>
      </c>
      <c r="AI1341">
        <v>100.968</v>
      </c>
      <c r="AJ1341">
        <v>0.15859999999999999</v>
      </c>
      <c r="AK1341">
        <v>19.032</v>
      </c>
      <c r="AL1341">
        <v>100.968</v>
      </c>
      <c r="AM1341">
        <v>781.42753245276401</v>
      </c>
      <c r="AN1341">
        <v>4145.6060895697074</v>
      </c>
      <c r="AO1341">
        <v>1.2093790852911299</v>
      </c>
      <c r="AP1341">
        <v>6.4159619316769021</v>
      </c>
      <c r="AQ1341">
        <v>0.13341858489683281</v>
      </c>
    </row>
    <row r="1342" spans="1:43" x14ac:dyDescent="0.35">
      <c r="A1342">
        <v>1341</v>
      </c>
      <c r="B1342">
        <v>93</v>
      </c>
      <c r="C1342" t="s">
        <v>9</v>
      </c>
      <c r="D1342">
        <v>11.99817</v>
      </c>
      <c r="E1342" s="2">
        <v>79.854326</v>
      </c>
      <c r="F1342">
        <v>0</v>
      </c>
      <c r="G1342" t="s">
        <v>10</v>
      </c>
      <c r="H1342">
        <v>0</v>
      </c>
      <c r="I1342">
        <v>692.9165133578</v>
      </c>
      <c r="J1342" s="80">
        <v>2019</v>
      </c>
      <c r="K1342" t="s">
        <v>11</v>
      </c>
      <c r="L1342">
        <v>300</v>
      </c>
      <c r="M1342">
        <v>36.542166029999997</v>
      </c>
      <c r="N1342">
        <v>4.75</v>
      </c>
      <c r="O1342" t="s">
        <v>12</v>
      </c>
      <c r="P1342">
        <v>89</v>
      </c>
      <c r="Q1342" t="s">
        <v>13</v>
      </c>
      <c r="R1342" t="s">
        <v>14</v>
      </c>
      <c r="S1342" t="s">
        <v>14</v>
      </c>
      <c r="T1342" s="79">
        <v>0</v>
      </c>
      <c r="U1342" s="79">
        <v>1</v>
      </c>
      <c r="V1342" s="79">
        <v>0.5</v>
      </c>
      <c r="W1342" s="79">
        <v>1</v>
      </c>
      <c r="X1342">
        <v>1.5476535380000001</v>
      </c>
      <c r="Y1342" t="s">
        <v>1111</v>
      </c>
      <c r="Z1342" t="s">
        <v>622</v>
      </c>
      <c r="AA1342">
        <v>1</v>
      </c>
      <c r="AB1342">
        <v>20</v>
      </c>
      <c r="AE1342" t="s">
        <v>568</v>
      </c>
      <c r="AF1342">
        <v>200</v>
      </c>
      <c r="AG1342">
        <v>0.15859999999999999</v>
      </c>
      <c r="AH1342">
        <v>31.72</v>
      </c>
      <c r="AI1342">
        <v>168.28</v>
      </c>
      <c r="AJ1342">
        <v>0.15859999999999999</v>
      </c>
      <c r="AK1342">
        <v>31.72</v>
      </c>
      <c r="AL1342">
        <v>168.28</v>
      </c>
      <c r="AM1342">
        <v>1302.3792207546066</v>
      </c>
      <c r="AN1342">
        <v>6909.3434826161792</v>
      </c>
      <c r="AO1342">
        <v>2.0156318088185499</v>
      </c>
      <c r="AP1342">
        <v>10.693269886128171</v>
      </c>
      <c r="AQ1342">
        <v>0.13341858489683281</v>
      </c>
    </row>
    <row r="1343" spans="1:43" x14ac:dyDescent="0.35">
      <c r="A1343">
        <v>1342</v>
      </c>
      <c r="B1343">
        <v>93</v>
      </c>
      <c r="C1343" t="s">
        <v>9</v>
      </c>
      <c r="D1343">
        <v>11.99817</v>
      </c>
      <c r="E1343" s="2">
        <v>79.854326</v>
      </c>
      <c r="F1343">
        <v>0</v>
      </c>
      <c r="G1343" t="s">
        <v>10</v>
      </c>
      <c r="H1343">
        <v>0</v>
      </c>
      <c r="I1343">
        <v>692.9165133578</v>
      </c>
      <c r="J1343" s="80">
        <v>2019</v>
      </c>
      <c r="K1343" t="s">
        <v>11</v>
      </c>
      <c r="L1343">
        <v>300</v>
      </c>
      <c r="M1343">
        <v>36.542166029999997</v>
      </c>
      <c r="N1343">
        <v>4.75</v>
      </c>
      <c r="O1343" t="s">
        <v>12</v>
      </c>
      <c r="P1343">
        <v>89</v>
      </c>
      <c r="Q1343" t="s">
        <v>13</v>
      </c>
      <c r="R1343" t="s">
        <v>14</v>
      </c>
      <c r="S1343" t="s">
        <v>14</v>
      </c>
      <c r="T1343" s="79">
        <v>0</v>
      </c>
      <c r="U1343" s="79">
        <v>1</v>
      </c>
      <c r="V1343" s="79">
        <v>0.5</v>
      </c>
      <c r="W1343" s="79">
        <v>1</v>
      </c>
      <c r="X1343">
        <v>1.5476535380000001</v>
      </c>
      <c r="Y1343" t="s">
        <v>1111</v>
      </c>
      <c r="Z1343" t="s">
        <v>622</v>
      </c>
      <c r="AA1343">
        <v>1</v>
      </c>
      <c r="AB1343">
        <v>23</v>
      </c>
      <c r="AE1343" t="s">
        <v>568</v>
      </c>
      <c r="AF1343">
        <v>230</v>
      </c>
      <c r="AG1343">
        <v>0.15859999999999999</v>
      </c>
      <c r="AH1343">
        <v>36.477999999999994</v>
      </c>
      <c r="AI1343">
        <v>193.52199999999999</v>
      </c>
      <c r="AJ1343">
        <v>0.15859999999999999</v>
      </c>
      <c r="AK1343">
        <v>36.477999999999994</v>
      </c>
      <c r="AL1343">
        <v>193.52199999999999</v>
      </c>
      <c r="AM1343">
        <v>1497.7361038677973</v>
      </c>
      <c r="AN1343">
        <v>7945.7450050086063</v>
      </c>
      <c r="AO1343">
        <v>2.3179765801413321</v>
      </c>
      <c r="AP1343">
        <v>12.297260369047398</v>
      </c>
      <c r="AQ1343">
        <v>0.13341858489683281</v>
      </c>
    </row>
    <row r="1344" spans="1:43" x14ac:dyDescent="0.35">
      <c r="A1344">
        <v>1343</v>
      </c>
      <c r="B1344">
        <v>93</v>
      </c>
      <c r="C1344" t="s">
        <v>9</v>
      </c>
      <c r="D1344">
        <v>11.99817</v>
      </c>
      <c r="E1344" s="2">
        <v>79.854326</v>
      </c>
      <c r="F1344">
        <v>0</v>
      </c>
      <c r="G1344" t="s">
        <v>10</v>
      </c>
      <c r="H1344">
        <v>0</v>
      </c>
      <c r="I1344">
        <v>692.9165133578</v>
      </c>
      <c r="J1344" s="80">
        <v>2019</v>
      </c>
      <c r="K1344" t="s">
        <v>11</v>
      </c>
      <c r="L1344">
        <v>300</v>
      </c>
      <c r="M1344">
        <v>36.542166029999997</v>
      </c>
      <c r="N1344">
        <v>4.75</v>
      </c>
      <c r="O1344" t="s">
        <v>12</v>
      </c>
      <c r="P1344">
        <v>89</v>
      </c>
      <c r="Q1344" t="s">
        <v>13</v>
      </c>
      <c r="R1344" t="s">
        <v>14</v>
      </c>
      <c r="S1344" t="s">
        <v>14</v>
      </c>
      <c r="T1344" s="79">
        <v>0</v>
      </c>
      <c r="U1344" s="79">
        <v>1</v>
      </c>
      <c r="V1344" s="79">
        <v>0.5</v>
      </c>
      <c r="W1344" s="79">
        <v>1</v>
      </c>
      <c r="X1344">
        <v>1.5476535380000001</v>
      </c>
      <c r="Y1344" t="s">
        <v>1111</v>
      </c>
      <c r="Z1344" t="s">
        <v>622</v>
      </c>
      <c r="AA1344">
        <v>1</v>
      </c>
      <c r="AB1344">
        <v>32</v>
      </c>
      <c r="AE1344" t="s">
        <v>568</v>
      </c>
      <c r="AF1344">
        <v>320</v>
      </c>
      <c r="AG1344">
        <v>0.15859999999999999</v>
      </c>
      <c r="AH1344">
        <v>50.751999999999995</v>
      </c>
      <c r="AI1344">
        <v>269.24799999999999</v>
      </c>
      <c r="AJ1344">
        <v>0.15859999999999999</v>
      </c>
      <c r="AK1344">
        <v>50.751999999999995</v>
      </c>
      <c r="AL1344">
        <v>269.24799999999999</v>
      </c>
      <c r="AM1344">
        <v>2083.8067532073705</v>
      </c>
      <c r="AN1344">
        <v>11054.949572185886</v>
      </c>
      <c r="AO1344">
        <v>3.2250108941096802</v>
      </c>
      <c r="AP1344">
        <v>17.109231817805071</v>
      </c>
      <c r="AQ1344">
        <v>0.13341858489683281</v>
      </c>
    </row>
    <row r="1345" spans="1:43" x14ac:dyDescent="0.35">
      <c r="A1345">
        <v>1344</v>
      </c>
      <c r="B1345">
        <v>93</v>
      </c>
      <c r="C1345" t="s">
        <v>9</v>
      </c>
      <c r="D1345">
        <v>11.99817</v>
      </c>
      <c r="E1345" s="2">
        <v>79.854326</v>
      </c>
      <c r="F1345">
        <v>0</v>
      </c>
      <c r="G1345" t="s">
        <v>10</v>
      </c>
      <c r="H1345">
        <v>0</v>
      </c>
      <c r="I1345">
        <v>692.9165133578</v>
      </c>
      <c r="J1345" s="80">
        <v>2019</v>
      </c>
      <c r="K1345" t="s">
        <v>11</v>
      </c>
      <c r="L1345">
        <v>300</v>
      </c>
      <c r="M1345">
        <v>36.542166029999997</v>
      </c>
      <c r="N1345">
        <v>4.75</v>
      </c>
      <c r="O1345" t="s">
        <v>12</v>
      </c>
      <c r="P1345">
        <v>89</v>
      </c>
      <c r="Q1345" t="s">
        <v>13</v>
      </c>
      <c r="R1345" t="s">
        <v>14</v>
      </c>
      <c r="S1345" t="s">
        <v>14</v>
      </c>
      <c r="T1345" s="79">
        <v>0</v>
      </c>
      <c r="U1345" s="79">
        <v>1</v>
      </c>
      <c r="V1345" s="79">
        <v>0.5</v>
      </c>
      <c r="W1345" s="79">
        <v>1</v>
      </c>
      <c r="X1345">
        <v>1.5476535380000001</v>
      </c>
      <c r="Y1345" t="s">
        <v>1111</v>
      </c>
      <c r="Z1345" t="s">
        <v>622</v>
      </c>
      <c r="AA1345">
        <v>1</v>
      </c>
      <c r="AB1345">
        <v>32</v>
      </c>
      <c r="AE1345" t="s">
        <v>568</v>
      </c>
      <c r="AF1345">
        <v>320</v>
      </c>
      <c r="AG1345">
        <v>0.15859999999999999</v>
      </c>
      <c r="AH1345">
        <v>50.751999999999995</v>
      </c>
      <c r="AI1345">
        <v>269.24799999999999</v>
      </c>
      <c r="AJ1345">
        <v>0.15859999999999999</v>
      </c>
      <c r="AK1345">
        <v>50.751999999999995</v>
      </c>
      <c r="AL1345">
        <v>269.24799999999999</v>
      </c>
      <c r="AM1345">
        <v>2083.8067532073705</v>
      </c>
      <c r="AN1345">
        <v>11054.949572185886</v>
      </c>
      <c r="AO1345">
        <v>3.2250108941096802</v>
      </c>
      <c r="AP1345">
        <v>17.109231817805071</v>
      </c>
      <c r="AQ1345">
        <v>0.13341858489683281</v>
      </c>
    </row>
    <row r="1346" spans="1:43" x14ac:dyDescent="0.35">
      <c r="A1346">
        <v>1345</v>
      </c>
      <c r="B1346">
        <v>93</v>
      </c>
      <c r="C1346" t="s">
        <v>9</v>
      </c>
      <c r="D1346">
        <v>12.013878</v>
      </c>
      <c r="E1346" s="2">
        <v>79.860753000000003</v>
      </c>
      <c r="F1346">
        <v>0</v>
      </c>
      <c r="G1346" t="s">
        <v>10</v>
      </c>
      <c r="H1346">
        <v>0</v>
      </c>
      <c r="I1346">
        <v>712.90129704312301</v>
      </c>
      <c r="J1346" s="80">
        <v>2019</v>
      </c>
      <c r="K1346" t="s">
        <v>11</v>
      </c>
      <c r="L1346">
        <v>300</v>
      </c>
      <c r="M1346">
        <v>36.542166029999997</v>
      </c>
      <c r="N1346">
        <v>4.75</v>
      </c>
      <c r="O1346" t="s">
        <v>12</v>
      </c>
      <c r="P1346">
        <v>89</v>
      </c>
      <c r="Q1346" t="s">
        <v>13</v>
      </c>
      <c r="R1346" t="s">
        <v>14</v>
      </c>
      <c r="S1346" t="s">
        <v>14</v>
      </c>
      <c r="T1346" s="79">
        <v>0</v>
      </c>
      <c r="U1346" s="79">
        <v>1</v>
      </c>
      <c r="V1346" s="79">
        <v>0.5</v>
      </c>
      <c r="W1346" s="79">
        <v>1</v>
      </c>
      <c r="X1346">
        <v>1.5476535380000001</v>
      </c>
      <c r="Y1346" t="s">
        <v>1111</v>
      </c>
      <c r="Z1346" t="s">
        <v>622</v>
      </c>
      <c r="AA1346">
        <v>1</v>
      </c>
      <c r="AB1346">
        <v>69</v>
      </c>
      <c r="AE1346" t="s">
        <v>568</v>
      </c>
      <c r="AF1346">
        <v>690</v>
      </c>
      <c r="AG1346">
        <v>0.15859999999999999</v>
      </c>
      <c r="AH1346">
        <v>109.434</v>
      </c>
      <c r="AI1346">
        <v>580.56600000000003</v>
      </c>
      <c r="AJ1346">
        <v>0.15859999999999999</v>
      </c>
      <c r="AK1346">
        <v>109.434</v>
      </c>
      <c r="AL1346">
        <v>580.56600000000003</v>
      </c>
      <c r="AM1346">
        <v>4493.2083116033928</v>
      </c>
      <c r="AN1346">
        <v>23837.235015025821</v>
      </c>
      <c r="AO1346">
        <v>6.9539297404239981</v>
      </c>
      <c r="AP1346">
        <v>36.891781107142201</v>
      </c>
      <c r="AQ1346">
        <v>0.13341858489683281</v>
      </c>
    </row>
    <row r="1347" spans="1:43" x14ac:dyDescent="0.35">
      <c r="A1347">
        <v>1346</v>
      </c>
      <c r="B1347">
        <v>93</v>
      </c>
      <c r="C1347" t="s">
        <v>9</v>
      </c>
      <c r="D1347">
        <v>12.013878</v>
      </c>
      <c r="E1347" s="2">
        <v>79.860753000000003</v>
      </c>
      <c r="F1347">
        <v>0</v>
      </c>
      <c r="G1347" t="s">
        <v>10</v>
      </c>
      <c r="H1347">
        <v>0</v>
      </c>
      <c r="I1347">
        <v>712.90129704312301</v>
      </c>
      <c r="J1347" s="80">
        <v>2019</v>
      </c>
      <c r="K1347" t="s">
        <v>11</v>
      </c>
      <c r="L1347">
        <v>300</v>
      </c>
      <c r="M1347">
        <v>36.542166029999997</v>
      </c>
      <c r="N1347">
        <v>4.75</v>
      </c>
      <c r="O1347" t="s">
        <v>12</v>
      </c>
      <c r="P1347">
        <v>89</v>
      </c>
      <c r="Q1347" t="s">
        <v>13</v>
      </c>
      <c r="R1347" t="s">
        <v>14</v>
      </c>
      <c r="S1347" t="s">
        <v>14</v>
      </c>
      <c r="T1347" s="79">
        <v>0</v>
      </c>
      <c r="U1347" s="79">
        <v>1</v>
      </c>
      <c r="V1347" s="79">
        <v>0.5</v>
      </c>
      <c r="W1347" s="79">
        <v>1</v>
      </c>
      <c r="X1347">
        <v>1.5476535380000001</v>
      </c>
      <c r="Y1347" t="s">
        <v>1111</v>
      </c>
      <c r="Z1347" t="s">
        <v>622</v>
      </c>
      <c r="AA1347">
        <v>1</v>
      </c>
      <c r="AB1347">
        <v>75</v>
      </c>
      <c r="AE1347" t="s">
        <v>568</v>
      </c>
      <c r="AF1347">
        <v>750</v>
      </c>
      <c r="AG1347">
        <v>0.15859999999999999</v>
      </c>
      <c r="AH1347">
        <v>118.94999999999999</v>
      </c>
      <c r="AI1347">
        <v>631.04999999999995</v>
      </c>
      <c r="AJ1347">
        <v>0.15859999999999999</v>
      </c>
      <c r="AK1347">
        <v>118.94999999999999</v>
      </c>
      <c r="AL1347">
        <v>631.04999999999995</v>
      </c>
      <c r="AM1347">
        <v>4883.922077829774</v>
      </c>
      <c r="AN1347">
        <v>25910.038059810671</v>
      </c>
      <c r="AO1347">
        <v>7.5586192830695609</v>
      </c>
      <c r="AP1347">
        <v>40.099762072980639</v>
      </c>
      <c r="AQ1347">
        <v>0.13341858489683281</v>
      </c>
    </row>
    <row r="1348" spans="1:43" x14ac:dyDescent="0.35">
      <c r="A1348">
        <v>1347</v>
      </c>
      <c r="B1348">
        <v>93</v>
      </c>
      <c r="C1348" t="s">
        <v>9</v>
      </c>
      <c r="D1348">
        <v>12.013878</v>
      </c>
      <c r="E1348" s="2">
        <v>79.860753000000003</v>
      </c>
      <c r="F1348">
        <v>0</v>
      </c>
      <c r="G1348" t="s">
        <v>10</v>
      </c>
      <c r="H1348">
        <v>0</v>
      </c>
      <c r="I1348">
        <v>712.90129704312301</v>
      </c>
      <c r="J1348" s="80">
        <v>2019</v>
      </c>
      <c r="K1348" t="s">
        <v>11</v>
      </c>
      <c r="L1348">
        <v>300</v>
      </c>
      <c r="M1348">
        <v>36.542166029999997</v>
      </c>
      <c r="N1348">
        <v>4.75</v>
      </c>
      <c r="O1348" t="s">
        <v>12</v>
      </c>
      <c r="P1348">
        <v>89</v>
      </c>
      <c r="Q1348" t="s">
        <v>13</v>
      </c>
      <c r="R1348" t="s">
        <v>14</v>
      </c>
      <c r="S1348" t="s">
        <v>14</v>
      </c>
      <c r="T1348" s="79">
        <v>0</v>
      </c>
      <c r="U1348" s="79">
        <v>1</v>
      </c>
      <c r="V1348" s="79">
        <v>0.5</v>
      </c>
      <c r="W1348" s="79">
        <v>1</v>
      </c>
      <c r="X1348">
        <v>1.5476535380000001</v>
      </c>
      <c r="Y1348" t="s">
        <v>1111</v>
      </c>
      <c r="Z1348" t="s">
        <v>622</v>
      </c>
      <c r="AA1348">
        <v>1</v>
      </c>
      <c r="AB1348">
        <v>81</v>
      </c>
      <c r="AE1348" t="s">
        <v>568</v>
      </c>
      <c r="AF1348">
        <v>810</v>
      </c>
      <c r="AG1348">
        <v>0.15859999999999999</v>
      </c>
      <c r="AH1348">
        <v>128.46599999999998</v>
      </c>
      <c r="AI1348">
        <v>681.53399999999999</v>
      </c>
      <c r="AJ1348">
        <v>0.15859999999999999</v>
      </c>
      <c r="AK1348">
        <v>128.46599999999998</v>
      </c>
      <c r="AL1348">
        <v>681.53399999999999</v>
      </c>
      <c r="AM1348">
        <v>5274.6358440561562</v>
      </c>
      <c r="AN1348">
        <v>27982.841104595525</v>
      </c>
      <c r="AO1348">
        <v>8.1633088257151272</v>
      </c>
      <c r="AP1348">
        <v>43.307743038819098</v>
      </c>
      <c r="AQ1348">
        <v>0.13341858489683281</v>
      </c>
    </row>
    <row r="1349" spans="1:43" x14ac:dyDescent="0.35">
      <c r="A1349">
        <v>1348</v>
      </c>
      <c r="B1349">
        <v>93</v>
      </c>
      <c r="C1349" t="s">
        <v>9</v>
      </c>
      <c r="D1349">
        <v>12.013878</v>
      </c>
      <c r="E1349" s="2">
        <v>79.860753000000003</v>
      </c>
      <c r="F1349">
        <v>0</v>
      </c>
      <c r="G1349" t="s">
        <v>10</v>
      </c>
      <c r="H1349">
        <v>0</v>
      </c>
      <c r="I1349">
        <v>712.90129704312301</v>
      </c>
      <c r="J1349" s="80">
        <v>2019</v>
      </c>
      <c r="K1349" t="s">
        <v>11</v>
      </c>
      <c r="L1349">
        <v>300</v>
      </c>
      <c r="M1349">
        <v>36.542166029999997</v>
      </c>
      <c r="N1349">
        <v>4.75</v>
      </c>
      <c r="O1349" t="s">
        <v>12</v>
      </c>
      <c r="P1349">
        <v>89</v>
      </c>
      <c r="Q1349" t="s">
        <v>13</v>
      </c>
      <c r="R1349" t="s">
        <v>14</v>
      </c>
      <c r="S1349" t="s">
        <v>14</v>
      </c>
      <c r="T1349" s="79">
        <v>0</v>
      </c>
      <c r="U1349" s="79">
        <v>1</v>
      </c>
      <c r="V1349" s="79">
        <v>0.5</v>
      </c>
      <c r="W1349" s="79">
        <v>1</v>
      </c>
      <c r="X1349">
        <v>1.5476535380000001</v>
      </c>
      <c r="Y1349" t="s">
        <v>1111</v>
      </c>
      <c r="Z1349" t="s">
        <v>622</v>
      </c>
      <c r="AA1349">
        <v>1</v>
      </c>
      <c r="AB1349">
        <v>94</v>
      </c>
      <c r="AE1349" t="s">
        <v>568</v>
      </c>
      <c r="AF1349">
        <v>940</v>
      </c>
      <c r="AG1349">
        <v>0.15859999999999999</v>
      </c>
      <c r="AH1349">
        <v>149.084</v>
      </c>
      <c r="AI1349">
        <v>790.91599999999994</v>
      </c>
      <c r="AJ1349">
        <v>0.15859999999999999</v>
      </c>
      <c r="AK1349">
        <v>149.084</v>
      </c>
      <c r="AL1349">
        <v>790.91599999999994</v>
      </c>
      <c r="AM1349">
        <v>6121.1823375466511</v>
      </c>
      <c r="AN1349">
        <v>32473.914368296038</v>
      </c>
      <c r="AO1349">
        <v>9.4734695014471857</v>
      </c>
      <c r="AP1349">
        <v>50.258368464802395</v>
      </c>
      <c r="AQ1349">
        <v>0.13341858489683281</v>
      </c>
    </row>
    <row r="1350" spans="1:43" x14ac:dyDescent="0.35">
      <c r="A1350">
        <v>1349</v>
      </c>
      <c r="B1350">
        <v>93</v>
      </c>
      <c r="C1350" t="s">
        <v>9</v>
      </c>
      <c r="D1350">
        <v>12.013878</v>
      </c>
      <c r="E1350" s="2">
        <v>79.860753000000003</v>
      </c>
      <c r="F1350">
        <v>0</v>
      </c>
      <c r="G1350" t="s">
        <v>10</v>
      </c>
      <c r="H1350">
        <v>0</v>
      </c>
      <c r="I1350">
        <v>712.90129704312301</v>
      </c>
      <c r="J1350" s="80">
        <v>2019</v>
      </c>
      <c r="K1350" t="s">
        <v>11</v>
      </c>
      <c r="L1350">
        <v>300</v>
      </c>
      <c r="M1350">
        <v>36.542166029999997</v>
      </c>
      <c r="N1350">
        <v>4.75</v>
      </c>
      <c r="O1350" t="s">
        <v>12</v>
      </c>
      <c r="P1350">
        <v>89</v>
      </c>
      <c r="Q1350" t="s">
        <v>13</v>
      </c>
      <c r="R1350" t="s">
        <v>14</v>
      </c>
      <c r="S1350" t="s">
        <v>14</v>
      </c>
      <c r="T1350" s="79">
        <v>0</v>
      </c>
      <c r="U1350" s="79">
        <v>1</v>
      </c>
      <c r="V1350" s="79">
        <v>0.5</v>
      </c>
      <c r="W1350" s="79">
        <v>1</v>
      </c>
      <c r="X1350">
        <v>1.5476535380000001</v>
      </c>
      <c r="Y1350" t="s">
        <v>1111</v>
      </c>
      <c r="Z1350" t="s">
        <v>622</v>
      </c>
      <c r="AA1350">
        <v>1</v>
      </c>
      <c r="AB1350">
        <v>114</v>
      </c>
      <c r="AE1350" t="s">
        <v>568</v>
      </c>
      <c r="AF1350">
        <v>1140</v>
      </c>
      <c r="AG1350">
        <v>0.15859999999999999</v>
      </c>
      <c r="AH1350">
        <v>180.804</v>
      </c>
      <c r="AI1350">
        <v>959.19600000000003</v>
      </c>
      <c r="AJ1350">
        <v>0.15859999999999999</v>
      </c>
      <c r="AK1350">
        <v>180.804</v>
      </c>
      <c r="AL1350">
        <v>959.19600000000003</v>
      </c>
      <c r="AM1350">
        <v>7423.5615583012577</v>
      </c>
      <c r="AN1350">
        <v>39383.257850912218</v>
      </c>
      <c r="AO1350">
        <v>11.489101310265735</v>
      </c>
      <c r="AP1350">
        <v>60.951638350930573</v>
      </c>
      <c r="AQ1350">
        <v>0.13341858489683281</v>
      </c>
    </row>
    <row r="1351" spans="1:43" x14ac:dyDescent="0.35">
      <c r="A1351">
        <v>1350</v>
      </c>
      <c r="B1351">
        <v>93</v>
      </c>
      <c r="C1351" t="s">
        <v>9</v>
      </c>
      <c r="D1351">
        <v>12.013878</v>
      </c>
      <c r="E1351" s="2">
        <v>79.860753000000003</v>
      </c>
      <c r="F1351">
        <v>0</v>
      </c>
      <c r="G1351" t="s">
        <v>10</v>
      </c>
      <c r="H1351">
        <v>0</v>
      </c>
      <c r="I1351">
        <v>712.90129704312301</v>
      </c>
      <c r="J1351" s="80">
        <v>2019</v>
      </c>
      <c r="K1351" t="s">
        <v>11</v>
      </c>
      <c r="L1351">
        <v>300</v>
      </c>
      <c r="M1351">
        <v>36.542166029999997</v>
      </c>
      <c r="N1351">
        <v>4.75</v>
      </c>
      <c r="O1351" t="s">
        <v>12</v>
      </c>
      <c r="P1351">
        <v>89</v>
      </c>
      <c r="Q1351" t="s">
        <v>13</v>
      </c>
      <c r="R1351" t="s">
        <v>14</v>
      </c>
      <c r="S1351" t="s">
        <v>14</v>
      </c>
      <c r="T1351" s="79">
        <v>0</v>
      </c>
      <c r="U1351" s="79">
        <v>1</v>
      </c>
      <c r="V1351" s="79">
        <v>0.5</v>
      </c>
      <c r="W1351" s="79">
        <v>1</v>
      </c>
      <c r="X1351">
        <v>1.5476535380000001</v>
      </c>
      <c r="Y1351" t="s">
        <v>1111</v>
      </c>
      <c r="Z1351" t="s">
        <v>622</v>
      </c>
      <c r="AA1351">
        <v>1</v>
      </c>
      <c r="AB1351">
        <v>135</v>
      </c>
      <c r="AE1351" t="s">
        <v>568</v>
      </c>
      <c r="AF1351">
        <v>1350</v>
      </c>
      <c r="AG1351">
        <v>0.15859999999999999</v>
      </c>
      <c r="AH1351">
        <v>214.10999999999999</v>
      </c>
      <c r="AI1351">
        <v>1135.8900000000001</v>
      </c>
      <c r="AJ1351">
        <v>0.15859999999999999</v>
      </c>
      <c r="AK1351">
        <v>214.10999999999999</v>
      </c>
      <c r="AL1351">
        <v>1135.8900000000001</v>
      </c>
      <c r="AM1351">
        <v>8791.0597400935949</v>
      </c>
      <c r="AN1351">
        <v>46638.068507659213</v>
      </c>
      <c r="AO1351">
        <v>13.605514709525211</v>
      </c>
      <c r="AP1351">
        <v>72.179571731365158</v>
      </c>
      <c r="AQ1351">
        <v>0.13341858489683281</v>
      </c>
    </row>
    <row r="1352" spans="1:43" x14ac:dyDescent="0.35">
      <c r="A1352">
        <v>1351</v>
      </c>
      <c r="B1352">
        <v>94</v>
      </c>
      <c r="C1352" t="s">
        <v>25</v>
      </c>
      <c r="D1352" s="4">
        <v>28.498038999999999</v>
      </c>
      <c r="E1352" s="6">
        <v>-11.335931</v>
      </c>
      <c r="F1352">
        <v>0</v>
      </c>
      <c r="G1352" t="s">
        <v>10</v>
      </c>
      <c r="H1352">
        <v>0</v>
      </c>
      <c r="I1352">
        <v>5.7015269726617399</v>
      </c>
      <c r="J1352" s="80">
        <v>2016</v>
      </c>
      <c r="K1352" t="s">
        <v>11</v>
      </c>
      <c r="M1352">
        <v>1</v>
      </c>
      <c r="N1352">
        <v>5</v>
      </c>
      <c r="O1352" t="s">
        <v>12</v>
      </c>
      <c r="P1352">
        <v>89</v>
      </c>
      <c r="Q1352" t="s">
        <v>13</v>
      </c>
      <c r="R1352" t="s">
        <v>14</v>
      </c>
      <c r="S1352" t="s">
        <v>14</v>
      </c>
      <c r="T1352" s="79">
        <v>0</v>
      </c>
      <c r="U1352" s="79">
        <v>2</v>
      </c>
      <c r="V1352" s="79">
        <v>1</v>
      </c>
      <c r="W1352" s="79">
        <v>2</v>
      </c>
      <c r="X1352">
        <v>1.1444976769999999</v>
      </c>
      <c r="Y1352" t="s">
        <v>1113</v>
      </c>
      <c r="Z1352" t="s">
        <v>622</v>
      </c>
      <c r="AA1352">
        <v>3</v>
      </c>
      <c r="AB1352">
        <v>110.67</v>
      </c>
      <c r="AC1352">
        <v>35.394575860000003</v>
      </c>
      <c r="AD1352" t="s">
        <v>519</v>
      </c>
      <c r="AE1352" t="s">
        <v>521</v>
      </c>
      <c r="AF1352">
        <v>4.8348721986964769</v>
      </c>
      <c r="AG1352">
        <v>0.46989999999999998</v>
      </c>
      <c r="AH1352">
        <v>2.2719064461674745</v>
      </c>
      <c r="AI1352">
        <v>2.5629657525290024</v>
      </c>
      <c r="AJ1352">
        <v>0.46989999999999998</v>
      </c>
      <c r="AK1352">
        <v>2.2719064461674745</v>
      </c>
      <c r="AL1352">
        <v>2.5629657525290024</v>
      </c>
      <c r="AM1352">
        <v>2.5527038720982858</v>
      </c>
      <c r="AN1352">
        <v>2.8797368005943849</v>
      </c>
      <c r="AO1352">
        <v>2.921563651685393E-3</v>
      </c>
      <c r="AP1352">
        <v>3.2958520786516856E-3</v>
      </c>
      <c r="AQ1352">
        <v>0.13341858489683281</v>
      </c>
    </row>
    <row r="1353" spans="1:43" x14ac:dyDescent="0.35">
      <c r="A1353">
        <v>1352</v>
      </c>
      <c r="B1353">
        <v>94</v>
      </c>
      <c r="C1353" t="s">
        <v>25</v>
      </c>
      <c r="D1353" s="4">
        <v>29.591214000000001</v>
      </c>
      <c r="E1353" s="6">
        <v>-10.037981</v>
      </c>
      <c r="F1353">
        <v>0</v>
      </c>
      <c r="G1353" t="s">
        <v>10</v>
      </c>
      <c r="H1353">
        <v>0</v>
      </c>
      <c r="I1353">
        <v>110.23665321173701</v>
      </c>
      <c r="J1353" s="80">
        <v>2016</v>
      </c>
      <c r="K1353" t="s">
        <v>11</v>
      </c>
      <c r="M1353">
        <v>1</v>
      </c>
      <c r="N1353">
        <v>5</v>
      </c>
      <c r="O1353" t="s">
        <v>12</v>
      </c>
      <c r="P1353">
        <v>89</v>
      </c>
      <c r="Q1353" t="s">
        <v>13</v>
      </c>
      <c r="R1353" t="s">
        <v>14</v>
      </c>
      <c r="S1353" t="s">
        <v>14</v>
      </c>
      <c r="T1353" s="79">
        <v>0</v>
      </c>
      <c r="U1353" s="79">
        <v>2</v>
      </c>
      <c r="V1353" s="79">
        <v>1</v>
      </c>
      <c r="W1353" s="79">
        <v>2</v>
      </c>
      <c r="X1353">
        <v>0.941174705</v>
      </c>
      <c r="Y1353" t="s">
        <v>1126</v>
      </c>
      <c r="Z1353" t="s">
        <v>622</v>
      </c>
      <c r="AA1353">
        <v>3</v>
      </c>
      <c r="AB1353">
        <v>185.96</v>
      </c>
      <c r="AC1353">
        <v>41.772873969999999</v>
      </c>
      <c r="AD1353" t="s">
        <v>519</v>
      </c>
      <c r="AE1353" t="s">
        <v>521</v>
      </c>
      <c r="AF1353">
        <v>9.8791435326558208</v>
      </c>
      <c r="AG1353">
        <v>0.5232</v>
      </c>
      <c r="AH1353">
        <v>5.1687678962855257</v>
      </c>
      <c r="AI1353">
        <v>4.7103756363702951</v>
      </c>
      <c r="AJ1353">
        <v>0.5232</v>
      </c>
      <c r="AK1353">
        <v>5.1687678962855257</v>
      </c>
      <c r="AL1353">
        <v>4.7103756363702951</v>
      </c>
      <c r="AM1353">
        <v>5.8076043778489055</v>
      </c>
      <c r="AN1353">
        <v>5.2925568947980848</v>
      </c>
      <c r="AO1353">
        <v>5.4659703370786529E-3</v>
      </c>
      <c r="AP1353">
        <v>4.9812206741573035E-3</v>
      </c>
      <c r="AQ1353">
        <v>0.13341858489683281</v>
      </c>
    </row>
    <row r="1354" spans="1:43" x14ac:dyDescent="0.35">
      <c r="A1354">
        <v>1353</v>
      </c>
      <c r="B1354">
        <v>94</v>
      </c>
      <c r="C1354" t="s">
        <v>25</v>
      </c>
      <c r="D1354" s="4">
        <v>33.230759999999997</v>
      </c>
      <c r="E1354" s="6">
        <v>-8.5547280000000008</v>
      </c>
      <c r="F1354">
        <v>0</v>
      </c>
      <c r="G1354" t="s">
        <v>10</v>
      </c>
      <c r="H1354">
        <v>0</v>
      </c>
      <c r="I1354">
        <v>233.27075916578599</v>
      </c>
      <c r="J1354" s="80">
        <v>2016</v>
      </c>
      <c r="K1354" t="s">
        <v>11</v>
      </c>
      <c r="M1354">
        <v>1</v>
      </c>
      <c r="N1354">
        <v>5</v>
      </c>
      <c r="O1354" t="s">
        <v>12</v>
      </c>
      <c r="P1354">
        <v>89</v>
      </c>
      <c r="Q1354" t="s">
        <v>13</v>
      </c>
      <c r="R1354" t="s">
        <v>14</v>
      </c>
      <c r="S1354" t="s">
        <v>14</v>
      </c>
      <c r="T1354" s="79">
        <v>0</v>
      </c>
      <c r="U1354" s="79">
        <v>2</v>
      </c>
      <c r="V1354" s="79">
        <v>1</v>
      </c>
      <c r="W1354" s="79">
        <v>2</v>
      </c>
      <c r="X1354">
        <v>0.86796846599999999</v>
      </c>
      <c r="Y1354" t="s">
        <v>1126</v>
      </c>
      <c r="Z1354" t="s">
        <v>622</v>
      </c>
      <c r="AA1354">
        <v>3</v>
      </c>
      <c r="AB1354">
        <v>101.33</v>
      </c>
      <c r="AC1354">
        <v>48.221738870000003</v>
      </c>
      <c r="AD1354" t="s">
        <v>519</v>
      </c>
      <c r="AE1354" t="s">
        <v>521</v>
      </c>
      <c r="AF1354">
        <v>5.837193629105875</v>
      </c>
      <c r="AG1354">
        <v>0.11840000000000001</v>
      </c>
      <c r="AH1354">
        <v>0.69112372568613567</v>
      </c>
      <c r="AI1354">
        <v>5.1460699034197397</v>
      </c>
      <c r="AJ1354">
        <v>0.11840000000000001</v>
      </c>
      <c r="AK1354">
        <v>0.69112372568613567</v>
      </c>
      <c r="AL1354">
        <v>5.1460699034197397</v>
      </c>
      <c r="AM1354">
        <v>0.77654351200689398</v>
      </c>
      <c r="AN1354">
        <v>5.7821010150783589</v>
      </c>
      <c r="AO1354">
        <v>6.7401528089887635E-4</v>
      </c>
      <c r="AP1354">
        <v>5.018681348314606E-3</v>
      </c>
      <c r="AQ1354">
        <v>0.13341858489683281</v>
      </c>
    </row>
    <row r="1355" spans="1:43" x14ac:dyDescent="0.35">
      <c r="A1355">
        <v>1354</v>
      </c>
      <c r="B1355">
        <v>94</v>
      </c>
      <c r="C1355" t="s">
        <v>25</v>
      </c>
      <c r="D1355" s="4">
        <v>33.922994000000003</v>
      </c>
      <c r="E1355" s="6">
        <v>-6.9645060000000001</v>
      </c>
      <c r="F1355">
        <v>0</v>
      </c>
      <c r="G1355" t="s">
        <v>10</v>
      </c>
      <c r="H1355">
        <v>0</v>
      </c>
      <c r="I1355">
        <v>490.24311503607402</v>
      </c>
      <c r="J1355" s="80">
        <v>2016</v>
      </c>
      <c r="K1355" t="s">
        <v>11</v>
      </c>
      <c r="M1355">
        <v>1</v>
      </c>
      <c r="N1355">
        <v>5</v>
      </c>
      <c r="O1355" t="s">
        <v>12</v>
      </c>
      <c r="P1355">
        <v>89</v>
      </c>
      <c r="Q1355" t="s">
        <v>13</v>
      </c>
      <c r="R1355" t="s">
        <v>14</v>
      </c>
      <c r="S1355" t="s">
        <v>14</v>
      </c>
      <c r="T1355" s="79">
        <v>0</v>
      </c>
      <c r="U1355" s="79">
        <v>2</v>
      </c>
      <c r="V1355" s="79">
        <v>1</v>
      </c>
      <c r="W1355" s="79">
        <v>2</v>
      </c>
      <c r="X1355">
        <v>0.86796846599999999</v>
      </c>
      <c r="Y1355" t="s">
        <v>1126</v>
      </c>
      <c r="Z1355" t="s">
        <v>622</v>
      </c>
      <c r="AA1355">
        <v>3</v>
      </c>
      <c r="AB1355">
        <v>1670.57</v>
      </c>
      <c r="AC1355">
        <v>873.71064590000003</v>
      </c>
      <c r="AD1355" t="s">
        <v>519</v>
      </c>
      <c r="AE1355" t="s">
        <v>521</v>
      </c>
      <c r="AF1355">
        <v>96.234486933537966</v>
      </c>
      <c r="AG1355">
        <v>0.84119999999999995</v>
      </c>
      <c r="AH1355">
        <v>80.952450408492126</v>
      </c>
      <c r="AI1355">
        <v>15.282036525045839</v>
      </c>
      <c r="AJ1355">
        <v>0.84119999999999995</v>
      </c>
      <c r="AK1355">
        <v>80.952450408492126</v>
      </c>
      <c r="AL1355">
        <v>15.282036525045839</v>
      </c>
      <c r="AM1355">
        <v>90.957809447743969</v>
      </c>
      <c r="AN1355">
        <v>17.170827556231281</v>
      </c>
      <c r="AO1355">
        <v>7.8948510337078642E-2</v>
      </c>
      <c r="AP1355">
        <v>1.4903736853932592E-2</v>
      </c>
      <c r="AQ1355">
        <v>0.13341858489683281</v>
      </c>
    </row>
    <row r="1356" spans="1:43" x14ac:dyDescent="0.35">
      <c r="A1356">
        <v>1355</v>
      </c>
      <c r="B1356">
        <v>94</v>
      </c>
      <c r="C1356" t="s">
        <v>20</v>
      </c>
      <c r="D1356" s="4">
        <v>37.005460999999997</v>
      </c>
      <c r="E1356" s="6">
        <v>-8.9384080000000008</v>
      </c>
      <c r="F1356">
        <v>0</v>
      </c>
      <c r="G1356" t="s">
        <v>10</v>
      </c>
      <c r="H1356">
        <v>0</v>
      </c>
      <c r="I1356">
        <v>60.657299644314897</v>
      </c>
      <c r="J1356" s="80">
        <v>2016</v>
      </c>
      <c r="K1356" t="s">
        <v>11</v>
      </c>
      <c r="M1356">
        <v>1</v>
      </c>
      <c r="N1356">
        <v>5</v>
      </c>
      <c r="O1356" t="s">
        <v>12</v>
      </c>
      <c r="P1356">
        <v>89</v>
      </c>
      <c r="Q1356" t="s">
        <v>13</v>
      </c>
      <c r="R1356" t="s">
        <v>14</v>
      </c>
      <c r="S1356" t="s">
        <v>14</v>
      </c>
      <c r="T1356" s="79">
        <v>0</v>
      </c>
      <c r="U1356" s="79">
        <v>2</v>
      </c>
      <c r="V1356" s="79">
        <v>1</v>
      </c>
      <c r="W1356" s="79">
        <v>2</v>
      </c>
      <c r="X1356">
        <v>1.173715329</v>
      </c>
      <c r="Y1356" t="s">
        <v>714</v>
      </c>
      <c r="Z1356" t="s">
        <v>652</v>
      </c>
      <c r="AA1356">
        <v>3</v>
      </c>
      <c r="AB1356">
        <v>65.3</v>
      </c>
      <c r="AC1356">
        <v>20.522183120000001</v>
      </c>
      <c r="AD1356" t="s">
        <v>519</v>
      </c>
      <c r="AE1356" t="s">
        <v>521</v>
      </c>
      <c r="AF1356">
        <v>2.7817648107073496</v>
      </c>
      <c r="AG1356">
        <v>8.1199999999999994E-2</v>
      </c>
      <c r="AH1356">
        <v>0.22587930262943678</v>
      </c>
      <c r="AI1356">
        <v>2.555885508077913</v>
      </c>
      <c r="AJ1356">
        <v>8.1199999999999994E-2</v>
      </c>
      <c r="AK1356">
        <v>0.22587930262943678</v>
      </c>
      <c r="AL1356">
        <v>2.555885508077913</v>
      </c>
      <c r="AM1356">
        <v>0.2537969692465582</v>
      </c>
      <c r="AN1356">
        <v>2.8717814697504642</v>
      </c>
      <c r="AO1356">
        <v>2.9788539325842692E-4</v>
      </c>
      <c r="AP1356">
        <v>3.3706539325842693E-3</v>
      </c>
      <c r="AQ1356">
        <v>0.13341858489683281</v>
      </c>
    </row>
    <row r="1357" spans="1:43" x14ac:dyDescent="0.35">
      <c r="A1357">
        <v>1356</v>
      </c>
      <c r="B1357">
        <v>94</v>
      </c>
      <c r="C1357" t="s">
        <v>20</v>
      </c>
      <c r="D1357" s="4">
        <v>37.169677999999998</v>
      </c>
      <c r="E1357" s="6">
        <v>-7.4087440000000004</v>
      </c>
      <c r="F1357">
        <v>0</v>
      </c>
      <c r="G1357" t="s">
        <v>10</v>
      </c>
      <c r="H1357">
        <v>0</v>
      </c>
      <c r="I1357">
        <v>58.804495603796802</v>
      </c>
      <c r="J1357" s="80">
        <v>2016</v>
      </c>
      <c r="K1357" t="s">
        <v>11</v>
      </c>
      <c r="M1357">
        <v>1</v>
      </c>
      <c r="N1357">
        <v>5</v>
      </c>
      <c r="O1357" t="s">
        <v>12</v>
      </c>
      <c r="P1357">
        <v>89</v>
      </c>
      <c r="Q1357" t="s">
        <v>13</v>
      </c>
      <c r="R1357" t="s">
        <v>14</v>
      </c>
      <c r="S1357" t="s">
        <v>14</v>
      </c>
      <c r="T1357" s="79">
        <v>0</v>
      </c>
      <c r="U1357" s="79">
        <v>2</v>
      </c>
      <c r="V1357" s="79">
        <v>1</v>
      </c>
      <c r="W1357" s="79">
        <v>2</v>
      </c>
      <c r="X1357">
        <v>1.356589059</v>
      </c>
      <c r="Y1357" t="s">
        <v>1103</v>
      </c>
      <c r="Z1357" t="s">
        <v>622</v>
      </c>
      <c r="AA1357">
        <v>3</v>
      </c>
      <c r="AB1357">
        <v>119.9</v>
      </c>
      <c r="AC1357">
        <v>59.700974870000003</v>
      </c>
      <c r="AD1357" t="s">
        <v>519</v>
      </c>
      <c r="AE1357" t="s">
        <v>521</v>
      </c>
      <c r="AF1357">
        <v>4.4191717161711237</v>
      </c>
      <c r="AG1357">
        <v>2.1700000000000001E-2</v>
      </c>
      <c r="AH1357">
        <v>9.5896026240913382E-2</v>
      </c>
      <c r="AI1357">
        <v>4.3232756899302105</v>
      </c>
      <c r="AJ1357">
        <v>2.1700000000000001E-2</v>
      </c>
      <c r="AK1357">
        <v>9.5896026240913382E-2</v>
      </c>
      <c r="AL1357">
        <v>4.3232756899302105</v>
      </c>
      <c r="AM1357">
        <v>0.1077483440909139</v>
      </c>
      <c r="AN1357">
        <v>4.8576131347530458</v>
      </c>
      <c r="AO1357">
        <v>1.4617022471910109E-4</v>
      </c>
      <c r="AP1357">
        <v>6.5897848314606751E-3</v>
      </c>
      <c r="AQ1357">
        <v>0.13341858489683281</v>
      </c>
    </row>
    <row r="1358" spans="1:43" x14ac:dyDescent="0.35">
      <c r="A1358">
        <v>1357</v>
      </c>
      <c r="B1358">
        <v>94</v>
      </c>
      <c r="C1358" t="s">
        <v>20</v>
      </c>
      <c r="D1358" s="4">
        <v>37.198374999999999</v>
      </c>
      <c r="E1358" s="6">
        <v>-8.9045559999999995</v>
      </c>
      <c r="F1358">
        <v>0</v>
      </c>
      <c r="G1358" t="s">
        <v>10</v>
      </c>
      <c r="H1358">
        <v>0</v>
      </c>
      <c r="I1358">
        <v>52.335584554289497</v>
      </c>
      <c r="J1358" s="80">
        <v>2016</v>
      </c>
      <c r="K1358" t="s">
        <v>11</v>
      </c>
      <c r="M1358">
        <v>1</v>
      </c>
      <c r="N1358">
        <v>5</v>
      </c>
      <c r="O1358" t="s">
        <v>12</v>
      </c>
      <c r="P1358">
        <v>89</v>
      </c>
      <c r="Q1358" t="s">
        <v>13</v>
      </c>
      <c r="R1358" t="s">
        <v>14</v>
      </c>
      <c r="S1358" t="s">
        <v>14</v>
      </c>
      <c r="T1358" s="79">
        <v>0</v>
      </c>
      <c r="U1358" s="79">
        <v>2</v>
      </c>
      <c r="V1358" s="79">
        <v>1</v>
      </c>
      <c r="W1358" s="79">
        <v>2</v>
      </c>
      <c r="X1358">
        <v>1.173715329</v>
      </c>
      <c r="Y1358" t="s">
        <v>714</v>
      </c>
      <c r="Z1358" t="s">
        <v>652</v>
      </c>
      <c r="AA1358">
        <v>3</v>
      </c>
      <c r="AB1358">
        <v>342.5</v>
      </c>
      <c r="AC1358">
        <v>94.619304580000005</v>
      </c>
      <c r="AD1358" t="s">
        <v>519</v>
      </c>
      <c r="AE1358" t="s">
        <v>521</v>
      </c>
      <c r="AF1358">
        <v>14.590420331811139</v>
      </c>
      <c r="AG1358">
        <v>0.55269999999999997</v>
      </c>
      <c r="AH1358">
        <v>8.0641253173920155</v>
      </c>
      <c r="AI1358">
        <v>6.526295014419123</v>
      </c>
      <c r="AJ1358">
        <v>0.55269999999999997</v>
      </c>
      <c r="AK1358">
        <v>8.0641253173920155</v>
      </c>
      <c r="AL1358">
        <v>6.526295014419123</v>
      </c>
      <c r="AM1358">
        <v>9.0608149633618158</v>
      </c>
      <c r="AN1358">
        <v>7.3329157465383403</v>
      </c>
      <c r="AO1358">
        <v>1.0634817415730337E-2</v>
      </c>
      <c r="AP1358">
        <v>8.6067556179775292E-3</v>
      </c>
      <c r="AQ1358">
        <v>0.13341858489683281</v>
      </c>
    </row>
    <row r="1359" spans="1:43" x14ac:dyDescent="0.35">
      <c r="A1359">
        <v>1358</v>
      </c>
      <c r="B1359">
        <v>94</v>
      </c>
      <c r="C1359" t="s">
        <v>20</v>
      </c>
      <c r="D1359" s="4">
        <v>37.778258000000001</v>
      </c>
      <c r="E1359" s="6">
        <v>-8.8027719999999992</v>
      </c>
      <c r="F1359">
        <v>0</v>
      </c>
      <c r="G1359" t="s">
        <v>10</v>
      </c>
      <c r="H1359">
        <v>0</v>
      </c>
      <c r="I1359">
        <v>84.747598078986798</v>
      </c>
      <c r="J1359" s="80">
        <v>2016</v>
      </c>
      <c r="K1359" t="s">
        <v>11</v>
      </c>
      <c r="M1359">
        <v>1</v>
      </c>
      <c r="N1359">
        <v>5</v>
      </c>
      <c r="O1359" t="s">
        <v>12</v>
      </c>
      <c r="P1359">
        <v>89</v>
      </c>
      <c r="Q1359" t="s">
        <v>13</v>
      </c>
      <c r="R1359" t="s">
        <v>14</v>
      </c>
      <c r="S1359" t="s">
        <v>14</v>
      </c>
      <c r="T1359" s="79">
        <v>0</v>
      </c>
      <c r="U1359" s="79">
        <v>2</v>
      </c>
      <c r="V1359" s="79">
        <v>1</v>
      </c>
      <c r="W1359" s="79">
        <v>2</v>
      </c>
      <c r="X1359">
        <v>1.256875084</v>
      </c>
      <c r="Y1359" t="s">
        <v>714</v>
      </c>
      <c r="Z1359" t="s">
        <v>652</v>
      </c>
      <c r="AA1359">
        <v>3</v>
      </c>
      <c r="AB1359">
        <v>89.36</v>
      </c>
      <c r="AC1359">
        <v>58.188370829999997</v>
      </c>
      <c r="AD1359" t="s">
        <v>519</v>
      </c>
      <c r="AE1359" t="s">
        <v>521</v>
      </c>
      <c r="AF1359">
        <v>3.5548480965830014</v>
      </c>
      <c r="AG1359">
        <v>0.1343</v>
      </c>
      <c r="AH1359">
        <v>0.47741609937109708</v>
      </c>
      <c r="AI1359">
        <v>3.0774319972119044</v>
      </c>
      <c r="AJ1359">
        <v>0.1343</v>
      </c>
      <c r="AK1359">
        <v>0.47741609937109708</v>
      </c>
      <c r="AL1359">
        <v>3.0774319972119044</v>
      </c>
      <c r="AM1359">
        <v>0.53642258356303041</v>
      </c>
      <c r="AN1359">
        <v>3.4577887609122526</v>
      </c>
      <c r="AO1359">
        <v>6.7421617977528087E-4</v>
      </c>
      <c r="AP1359">
        <v>4.3460085393258437E-3</v>
      </c>
      <c r="AQ1359">
        <v>0.13341858489683281</v>
      </c>
    </row>
    <row r="1360" spans="1:43" x14ac:dyDescent="0.35">
      <c r="A1360">
        <v>1359</v>
      </c>
      <c r="B1360">
        <v>95</v>
      </c>
      <c r="C1360" t="s">
        <v>20</v>
      </c>
      <c r="D1360" s="4">
        <v>42.499864000000002</v>
      </c>
      <c r="E1360" s="6">
        <v>3.1287560000000001</v>
      </c>
      <c r="F1360">
        <v>0</v>
      </c>
      <c r="G1360" t="s">
        <v>10</v>
      </c>
      <c r="H1360">
        <v>0</v>
      </c>
      <c r="I1360">
        <v>139.603141032525</v>
      </c>
      <c r="J1360" s="80">
        <v>2016</v>
      </c>
      <c r="K1360" t="s">
        <v>11</v>
      </c>
      <c r="L1360">
        <v>63</v>
      </c>
      <c r="M1360">
        <v>7.0097463050000002</v>
      </c>
      <c r="O1360" t="s">
        <v>12</v>
      </c>
      <c r="P1360">
        <v>89</v>
      </c>
      <c r="Q1360" t="s">
        <v>13</v>
      </c>
      <c r="R1360" t="s">
        <v>14</v>
      </c>
      <c r="S1360" t="s">
        <v>14</v>
      </c>
      <c r="T1360" s="79">
        <v>0</v>
      </c>
      <c r="U1360" s="79">
        <v>1</v>
      </c>
      <c r="V1360" s="79">
        <v>0.5</v>
      </c>
      <c r="W1360" s="79">
        <v>1</v>
      </c>
      <c r="X1360">
        <v>1.1539524080000001</v>
      </c>
      <c r="Y1360" t="s">
        <v>1103</v>
      </c>
      <c r="Z1360" t="s">
        <v>622</v>
      </c>
      <c r="AA1360">
        <v>8</v>
      </c>
      <c r="AB1360">
        <v>28.6</v>
      </c>
      <c r="AC1360">
        <v>21.799999999999997</v>
      </c>
      <c r="AD1360" t="s">
        <v>519</v>
      </c>
      <c r="AE1360" t="s">
        <v>532</v>
      </c>
      <c r="AF1360">
        <v>28.6</v>
      </c>
      <c r="AG1360">
        <v>0.77</v>
      </c>
      <c r="AH1360">
        <v>22.022000000000002</v>
      </c>
      <c r="AI1360">
        <v>6.5779999999999994</v>
      </c>
      <c r="AJ1360">
        <v>0.77</v>
      </c>
      <c r="AK1360">
        <v>22.022000000000002</v>
      </c>
      <c r="AL1360">
        <v>6.5779999999999994</v>
      </c>
      <c r="AM1360">
        <v>173.44790239180904</v>
      </c>
      <c r="AN1360">
        <v>51.809113701449441</v>
      </c>
      <c r="AO1360">
        <v>0.20015062462757702</v>
      </c>
      <c r="AP1360">
        <v>5.9785251512133382E-2</v>
      </c>
      <c r="AQ1360">
        <v>0.13341858489683281</v>
      </c>
    </row>
    <row r="1361" spans="1:43" x14ac:dyDescent="0.35">
      <c r="A1361">
        <v>1360</v>
      </c>
      <c r="B1361">
        <v>95</v>
      </c>
      <c r="C1361" t="s">
        <v>20</v>
      </c>
      <c r="D1361" s="4">
        <v>42.716757999999999</v>
      </c>
      <c r="E1361" s="6">
        <v>3.0396239999999999</v>
      </c>
      <c r="F1361">
        <v>0</v>
      </c>
      <c r="G1361" t="s">
        <v>10</v>
      </c>
      <c r="H1361">
        <v>0</v>
      </c>
      <c r="I1361">
        <v>118.46012997076799</v>
      </c>
      <c r="J1361" s="80">
        <v>2016</v>
      </c>
      <c r="K1361" t="s">
        <v>11</v>
      </c>
      <c r="L1361">
        <v>63</v>
      </c>
      <c r="M1361">
        <v>7.0097463050000002</v>
      </c>
      <c r="O1361" t="s">
        <v>12</v>
      </c>
      <c r="P1361">
        <v>89</v>
      </c>
      <c r="Q1361" t="s">
        <v>13</v>
      </c>
      <c r="R1361" t="s">
        <v>14</v>
      </c>
      <c r="S1361" t="s">
        <v>14</v>
      </c>
      <c r="T1361" s="79">
        <v>0</v>
      </c>
      <c r="U1361" s="79">
        <v>1</v>
      </c>
      <c r="V1361" s="79">
        <v>0.5</v>
      </c>
      <c r="W1361" s="79">
        <v>1</v>
      </c>
      <c r="X1361">
        <v>1.1539524080000001</v>
      </c>
      <c r="Y1361" t="s">
        <v>1103</v>
      </c>
      <c r="Z1361" t="s">
        <v>622</v>
      </c>
      <c r="AA1361">
        <v>8</v>
      </c>
      <c r="AB1361">
        <v>81.900000000000006</v>
      </c>
      <c r="AC1361">
        <v>39.200000000000003</v>
      </c>
      <c r="AD1361" t="s">
        <v>519</v>
      </c>
      <c r="AE1361" t="s">
        <v>532</v>
      </c>
      <c r="AF1361">
        <v>81.900000000000006</v>
      </c>
      <c r="AG1361">
        <v>0.59</v>
      </c>
      <c r="AH1361">
        <v>48.320999999999998</v>
      </c>
      <c r="AI1361">
        <v>33.579000000000008</v>
      </c>
      <c r="AJ1361">
        <v>0.59</v>
      </c>
      <c r="AK1361">
        <v>48.320999999999998</v>
      </c>
      <c r="AL1361">
        <v>33.579000000000008</v>
      </c>
      <c r="AM1361">
        <v>380.58196764483705</v>
      </c>
      <c r="AN1361">
        <v>264.47221480403937</v>
      </c>
      <c r="AO1361">
        <v>0.43917347800513784</v>
      </c>
      <c r="AP1361">
        <v>0.30518834912221449</v>
      </c>
      <c r="AQ1361">
        <v>0.13341858489683281</v>
      </c>
    </row>
    <row r="1362" spans="1:43" x14ac:dyDescent="0.35">
      <c r="A1362">
        <v>1361</v>
      </c>
      <c r="B1362">
        <v>96</v>
      </c>
      <c r="C1362" t="s">
        <v>9</v>
      </c>
      <c r="D1362" s="4">
        <v>1.224472</v>
      </c>
      <c r="E1362" s="6">
        <v>103.852056</v>
      </c>
      <c r="F1362">
        <v>0</v>
      </c>
      <c r="G1362" t="s">
        <v>10</v>
      </c>
      <c r="H1362">
        <v>0</v>
      </c>
      <c r="I1362">
        <v>597.36979514945597</v>
      </c>
      <c r="J1362" s="80">
        <v>2018</v>
      </c>
      <c r="K1362" t="s">
        <v>11</v>
      </c>
      <c r="L1362">
        <v>1000</v>
      </c>
      <c r="M1362">
        <v>130.61708849999999</v>
      </c>
      <c r="N1362">
        <v>5</v>
      </c>
      <c r="O1362" t="s">
        <v>12</v>
      </c>
      <c r="P1362">
        <v>89</v>
      </c>
      <c r="Q1362" t="s">
        <v>31</v>
      </c>
      <c r="R1362" t="s">
        <v>16</v>
      </c>
      <c r="S1362" t="s">
        <v>14</v>
      </c>
      <c r="T1362" s="79">
        <v>0</v>
      </c>
      <c r="U1362" s="79">
        <v>5</v>
      </c>
      <c r="V1362" s="79">
        <v>2.5</v>
      </c>
      <c r="W1362" s="79">
        <v>5</v>
      </c>
      <c r="X1362">
        <v>0.69148334600000005</v>
      </c>
      <c r="Y1362" t="s">
        <v>719</v>
      </c>
      <c r="Z1362" t="s">
        <v>623</v>
      </c>
      <c r="AA1362">
        <v>3</v>
      </c>
      <c r="AB1362">
        <v>2.66</v>
      </c>
      <c r="AC1362">
        <v>1.4</v>
      </c>
      <c r="AE1362" t="s">
        <v>552</v>
      </c>
      <c r="AF1362">
        <v>7.6936053930646651</v>
      </c>
      <c r="AG1362">
        <v>0.5</v>
      </c>
      <c r="AH1362">
        <v>3.8468026965323325</v>
      </c>
      <c r="AI1362">
        <v>3.8468026965323325</v>
      </c>
      <c r="AJ1362">
        <v>0.5</v>
      </c>
      <c r="AK1362">
        <v>3.8468026965323325</v>
      </c>
      <c r="AL1362">
        <v>3.8468026965323325</v>
      </c>
      <c r="AM1362">
        <v>564.55973961236214</v>
      </c>
      <c r="AN1362">
        <v>564.55973961236214</v>
      </c>
      <c r="AO1362">
        <v>0.39038365776404499</v>
      </c>
      <c r="AP1362">
        <v>0.39038365776404499</v>
      </c>
      <c r="AQ1362">
        <v>0.13341858489683281</v>
      </c>
    </row>
    <row r="1363" spans="1:43" x14ac:dyDescent="0.35">
      <c r="A1363">
        <v>1362</v>
      </c>
      <c r="B1363">
        <v>96</v>
      </c>
      <c r="C1363" t="s">
        <v>9</v>
      </c>
      <c r="D1363">
        <v>1.392417</v>
      </c>
      <c r="E1363" s="2">
        <v>103.978917</v>
      </c>
      <c r="F1363">
        <v>0</v>
      </c>
      <c r="G1363" t="s">
        <v>10</v>
      </c>
      <c r="H1363">
        <v>0</v>
      </c>
      <c r="I1363">
        <v>632.71666482989997</v>
      </c>
      <c r="J1363" s="80">
        <v>2018</v>
      </c>
      <c r="K1363" t="s">
        <v>11</v>
      </c>
      <c r="L1363">
        <v>1000</v>
      </c>
      <c r="M1363">
        <v>130.61708849999999</v>
      </c>
      <c r="N1363">
        <v>5</v>
      </c>
      <c r="O1363" t="s">
        <v>12</v>
      </c>
      <c r="P1363">
        <v>89</v>
      </c>
      <c r="Q1363" t="s">
        <v>31</v>
      </c>
      <c r="R1363" t="s">
        <v>16</v>
      </c>
      <c r="S1363" t="s">
        <v>14</v>
      </c>
      <c r="T1363" s="79">
        <v>0</v>
      </c>
      <c r="U1363" s="79">
        <v>5</v>
      </c>
      <c r="V1363" s="79">
        <v>2.5</v>
      </c>
      <c r="W1363" s="79">
        <v>5</v>
      </c>
      <c r="X1363">
        <v>0.69148334600000005</v>
      </c>
      <c r="Y1363" t="s">
        <v>719</v>
      </c>
      <c r="Z1363" t="s">
        <v>623</v>
      </c>
      <c r="AA1363">
        <v>3</v>
      </c>
      <c r="AB1363">
        <v>28.03</v>
      </c>
      <c r="AC1363">
        <v>14.2</v>
      </c>
      <c r="AE1363" t="s">
        <v>552</v>
      </c>
      <c r="AF1363">
        <v>81.072089912632549</v>
      </c>
      <c r="AG1363">
        <v>0.42799999999999999</v>
      </c>
      <c r="AH1363">
        <v>34.698854482606727</v>
      </c>
      <c r="AI1363">
        <v>46.373235430025822</v>
      </c>
      <c r="AJ1363">
        <v>0.42799999999999999</v>
      </c>
      <c r="AK1363">
        <v>34.698854482606727</v>
      </c>
      <c r="AL1363">
        <v>46.373235430025822</v>
      </c>
      <c r="AM1363">
        <v>5092.4307267452414</v>
      </c>
      <c r="AN1363">
        <v>6805.7719058370994</v>
      </c>
      <c r="AO1363">
        <v>3.5213310382030114</v>
      </c>
      <c r="AP1363">
        <v>4.7060779295610349</v>
      </c>
      <c r="AQ1363">
        <v>0.13341858489683281</v>
      </c>
    </row>
    <row r="1364" spans="1:43" x14ac:dyDescent="0.35">
      <c r="A1364">
        <v>1363</v>
      </c>
      <c r="B1364">
        <v>96</v>
      </c>
      <c r="C1364" t="s">
        <v>9</v>
      </c>
      <c r="D1364" s="4">
        <v>1.4638059999999999</v>
      </c>
      <c r="E1364" s="6">
        <v>103.837444</v>
      </c>
      <c r="F1364">
        <v>0</v>
      </c>
      <c r="G1364" t="s">
        <v>10</v>
      </c>
      <c r="H1364">
        <v>0</v>
      </c>
      <c r="I1364">
        <v>572.77481200338298</v>
      </c>
      <c r="J1364" s="80">
        <v>2018</v>
      </c>
      <c r="K1364" t="s">
        <v>11</v>
      </c>
      <c r="L1364">
        <v>1000</v>
      </c>
      <c r="M1364">
        <v>130.61708849999999</v>
      </c>
      <c r="N1364">
        <v>5</v>
      </c>
      <c r="O1364" t="s">
        <v>12</v>
      </c>
      <c r="P1364">
        <v>89</v>
      </c>
      <c r="Q1364" t="s">
        <v>31</v>
      </c>
      <c r="R1364" t="s">
        <v>16</v>
      </c>
      <c r="S1364" t="s">
        <v>14</v>
      </c>
      <c r="T1364" s="79">
        <v>0</v>
      </c>
      <c r="U1364" s="79">
        <v>5</v>
      </c>
      <c r="V1364" s="79">
        <v>2.5</v>
      </c>
      <c r="W1364" s="79">
        <v>5</v>
      </c>
      <c r="X1364">
        <v>0.69148334600000005</v>
      </c>
      <c r="Y1364" t="s">
        <v>719</v>
      </c>
      <c r="Z1364" t="s">
        <v>623</v>
      </c>
      <c r="AA1364">
        <v>3</v>
      </c>
      <c r="AB1364">
        <v>20.02</v>
      </c>
      <c r="AC1364">
        <v>7.4</v>
      </c>
      <c r="AE1364" t="s">
        <v>552</v>
      </c>
      <c r="AF1364">
        <v>57.904503747802472</v>
      </c>
      <c r="AG1364">
        <v>0.16600000000000001</v>
      </c>
      <c r="AH1364">
        <v>9.6121476221352111</v>
      </c>
      <c r="AI1364">
        <v>48.292356125667261</v>
      </c>
      <c r="AJ1364">
        <v>0.16600000000000001</v>
      </c>
      <c r="AK1364">
        <v>9.6121476221352111</v>
      </c>
      <c r="AL1364">
        <v>48.292356125667261</v>
      </c>
      <c r="AM1364">
        <v>1410.6862209387634</v>
      </c>
      <c r="AN1364">
        <v>7087.4235437525813</v>
      </c>
      <c r="AO1364">
        <v>0.97546602821083139</v>
      </c>
      <c r="AP1364">
        <v>4.9008353465532126</v>
      </c>
      <c r="AQ1364">
        <v>0.13341858489683281</v>
      </c>
    </row>
    <row r="1365" spans="1:43" x14ac:dyDescent="0.35">
      <c r="A1365">
        <v>1364</v>
      </c>
      <c r="B1365">
        <v>97</v>
      </c>
      <c r="C1365" t="s">
        <v>20</v>
      </c>
      <c r="D1365" s="4">
        <v>44.786810000000003</v>
      </c>
      <c r="E1365" s="5">
        <v>12.391788</v>
      </c>
      <c r="F1365">
        <v>0</v>
      </c>
      <c r="G1365" t="s">
        <v>10</v>
      </c>
      <c r="H1365">
        <v>0</v>
      </c>
      <c r="I1365">
        <v>280.49930883456699</v>
      </c>
      <c r="J1365" s="80">
        <v>2016</v>
      </c>
      <c r="K1365" t="s">
        <v>11</v>
      </c>
      <c r="L1365">
        <v>1000</v>
      </c>
      <c r="M1365">
        <v>130.61708849999999</v>
      </c>
      <c r="N1365">
        <v>5</v>
      </c>
      <c r="O1365" t="s">
        <v>23</v>
      </c>
      <c r="P1365">
        <v>95.5</v>
      </c>
      <c r="Q1365" t="s">
        <v>13</v>
      </c>
      <c r="R1365" t="s">
        <v>14</v>
      </c>
      <c r="S1365" t="s">
        <v>33</v>
      </c>
      <c r="T1365" s="79">
        <v>0</v>
      </c>
      <c r="U1365" s="79">
        <v>5</v>
      </c>
      <c r="V1365" s="79">
        <v>2.5</v>
      </c>
      <c r="W1365" s="79">
        <v>5</v>
      </c>
      <c r="X1365">
        <v>0.91868156199999995</v>
      </c>
      <c r="Y1365" t="s">
        <v>1100</v>
      </c>
      <c r="Z1365" t="s">
        <v>622</v>
      </c>
      <c r="AA1365">
        <v>1</v>
      </c>
      <c r="AB1365">
        <v>5.2</v>
      </c>
      <c r="AE1365" t="s">
        <v>532</v>
      </c>
      <c r="AF1365">
        <v>5.2</v>
      </c>
      <c r="AG1365" t="s">
        <v>671</v>
      </c>
      <c r="AH1365" t="s">
        <v>1129</v>
      </c>
      <c r="AI1365" t="s">
        <v>1130</v>
      </c>
      <c r="AJ1365">
        <v>0.59524549999999998</v>
      </c>
      <c r="AK1365">
        <v>3.0952766</v>
      </c>
      <c r="AL1365">
        <v>2.1047234000000001</v>
      </c>
      <c r="AM1365">
        <v>423.34661528186291</v>
      </c>
      <c r="AN1365">
        <v>287.86685089614753</v>
      </c>
      <c r="AO1365">
        <v>0.38892072979455489</v>
      </c>
      <c r="AP1365">
        <v>0.2644579682292939</v>
      </c>
      <c r="AQ1365">
        <v>0.13341858489683281</v>
      </c>
    </row>
    <row r="1366" spans="1:43" x14ac:dyDescent="0.35">
      <c r="A1366">
        <v>1365</v>
      </c>
      <c r="B1366">
        <v>97</v>
      </c>
      <c r="C1366" t="s">
        <v>20</v>
      </c>
      <c r="D1366" s="4">
        <v>44.853603999999997</v>
      </c>
      <c r="E1366" s="5">
        <v>12.466756</v>
      </c>
      <c r="F1366">
        <v>0</v>
      </c>
      <c r="G1366" t="s">
        <v>10</v>
      </c>
      <c r="H1366">
        <v>0</v>
      </c>
      <c r="I1366">
        <v>299.93032414721199</v>
      </c>
      <c r="J1366" s="80">
        <v>2016</v>
      </c>
      <c r="K1366" t="s">
        <v>11</v>
      </c>
      <c r="L1366">
        <v>1000</v>
      </c>
      <c r="M1366">
        <v>130.61708849999999</v>
      </c>
      <c r="N1366">
        <v>5</v>
      </c>
      <c r="O1366" t="s">
        <v>23</v>
      </c>
      <c r="P1366">
        <v>95.5</v>
      </c>
      <c r="Q1366" t="s">
        <v>13</v>
      </c>
      <c r="R1366" t="s">
        <v>14</v>
      </c>
      <c r="S1366" t="s">
        <v>33</v>
      </c>
      <c r="T1366" s="79">
        <v>0</v>
      </c>
      <c r="U1366" s="79">
        <v>5</v>
      </c>
      <c r="V1366" s="79">
        <v>2.5</v>
      </c>
      <c r="W1366" s="79">
        <v>5</v>
      </c>
      <c r="X1366">
        <v>0.91868156199999995</v>
      </c>
      <c r="Y1366" t="s">
        <v>1100</v>
      </c>
      <c r="Z1366" t="s">
        <v>622</v>
      </c>
      <c r="AA1366">
        <v>1</v>
      </c>
      <c r="AB1366">
        <v>14.3</v>
      </c>
      <c r="AE1366" t="s">
        <v>532</v>
      </c>
      <c r="AF1366">
        <v>14.3</v>
      </c>
      <c r="AG1366" t="s">
        <v>671</v>
      </c>
      <c r="AH1366" t="s">
        <v>1129</v>
      </c>
      <c r="AI1366" t="s">
        <v>1130</v>
      </c>
      <c r="AJ1366">
        <v>0.59524549999999998</v>
      </c>
      <c r="AK1366">
        <v>8.5120106500000006</v>
      </c>
      <c r="AL1366">
        <v>5.7879893500000001</v>
      </c>
      <c r="AM1366">
        <v>1164.2031920251231</v>
      </c>
      <c r="AN1366">
        <v>791.63383996440575</v>
      </c>
      <c r="AO1366">
        <v>1.069532006935026</v>
      </c>
      <c r="AP1366">
        <v>0.72725941263055827</v>
      </c>
      <c r="AQ1366">
        <v>0.13341858489683281</v>
      </c>
    </row>
    <row r="1367" spans="1:43" x14ac:dyDescent="0.35">
      <c r="A1367">
        <v>1366</v>
      </c>
      <c r="B1367">
        <v>97</v>
      </c>
      <c r="C1367" t="s">
        <v>20</v>
      </c>
      <c r="D1367" s="4">
        <v>44.876100999999998</v>
      </c>
      <c r="E1367" s="5">
        <v>12.484873</v>
      </c>
      <c r="F1367">
        <v>0</v>
      </c>
      <c r="G1367" t="s">
        <v>10</v>
      </c>
      <c r="H1367">
        <v>0</v>
      </c>
      <c r="I1367">
        <v>305.802316884731</v>
      </c>
      <c r="J1367" s="80">
        <v>2016</v>
      </c>
      <c r="K1367" t="s">
        <v>11</v>
      </c>
      <c r="L1367">
        <v>1000</v>
      </c>
      <c r="M1367">
        <v>130.61708849999999</v>
      </c>
      <c r="N1367">
        <v>5</v>
      </c>
      <c r="O1367" t="s">
        <v>23</v>
      </c>
      <c r="P1367">
        <v>95.5</v>
      </c>
      <c r="Q1367" t="s">
        <v>13</v>
      </c>
      <c r="R1367" t="s">
        <v>14</v>
      </c>
      <c r="S1367" t="s">
        <v>33</v>
      </c>
      <c r="T1367" s="79">
        <v>0</v>
      </c>
      <c r="U1367" s="79">
        <v>5</v>
      </c>
      <c r="V1367" s="79">
        <v>2.5</v>
      </c>
      <c r="W1367" s="79">
        <v>5</v>
      </c>
      <c r="X1367">
        <v>0.91868156199999995</v>
      </c>
      <c r="Y1367" t="s">
        <v>1100</v>
      </c>
      <c r="Z1367" t="s">
        <v>622</v>
      </c>
      <c r="AA1367">
        <v>1</v>
      </c>
      <c r="AB1367">
        <v>0.5</v>
      </c>
      <c r="AE1367" t="s">
        <v>532</v>
      </c>
      <c r="AF1367">
        <v>0.5</v>
      </c>
      <c r="AG1367" t="s">
        <v>671</v>
      </c>
      <c r="AH1367" t="s">
        <v>1129</v>
      </c>
      <c r="AI1367" t="s">
        <v>1130</v>
      </c>
      <c r="AJ1367">
        <v>0.59524549999999998</v>
      </c>
      <c r="AK1367">
        <v>0.29762274999999999</v>
      </c>
      <c r="AL1367">
        <v>0.20237725000000001</v>
      </c>
      <c r="AM1367">
        <v>40.706405315563735</v>
      </c>
      <c r="AN1367">
        <v>27.67950489386034</v>
      </c>
      <c r="AO1367">
        <v>3.7396224018707194E-2</v>
      </c>
      <c r="AP1367">
        <v>2.5428650791278262E-2</v>
      </c>
      <c r="AQ1367">
        <v>0.13341858489683281</v>
      </c>
    </row>
    <row r="1368" spans="1:43" x14ac:dyDescent="0.35">
      <c r="A1368">
        <v>1367</v>
      </c>
      <c r="B1368">
        <v>97</v>
      </c>
      <c r="C1368" t="s">
        <v>20</v>
      </c>
      <c r="D1368" s="4">
        <v>44.944021999999997</v>
      </c>
      <c r="E1368" s="5">
        <v>12.523571</v>
      </c>
      <c r="F1368">
        <v>0</v>
      </c>
      <c r="G1368" t="s">
        <v>10</v>
      </c>
      <c r="H1368">
        <v>0</v>
      </c>
      <c r="I1368">
        <v>317.48616493784903</v>
      </c>
      <c r="J1368" s="80">
        <v>2016</v>
      </c>
      <c r="K1368" t="s">
        <v>11</v>
      </c>
      <c r="L1368">
        <v>1000</v>
      </c>
      <c r="M1368">
        <v>130.61708849999999</v>
      </c>
      <c r="N1368">
        <v>5</v>
      </c>
      <c r="O1368" t="s">
        <v>23</v>
      </c>
      <c r="P1368">
        <v>95.5</v>
      </c>
      <c r="Q1368" t="s">
        <v>13</v>
      </c>
      <c r="R1368" t="s">
        <v>14</v>
      </c>
      <c r="S1368" t="s">
        <v>33</v>
      </c>
      <c r="T1368" s="79">
        <v>0</v>
      </c>
      <c r="U1368" s="79">
        <v>5</v>
      </c>
      <c r="V1368" s="79">
        <v>2.5</v>
      </c>
      <c r="W1368" s="79">
        <v>5</v>
      </c>
      <c r="X1368">
        <v>0.91868156199999995</v>
      </c>
      <c r="Y1368" t="s">
        <v>1100</v>
      </c>
      <c r="Z1368" t="s">
        <v>622</v>
      </c>
      <c r="AA1368">
        <v>1</v>
      </c>
      <c r="AB1368">
        <v>8.4</v>
      </c>
      <c r="AE1368" t="s">
        <v>532</v>
      </c>
      <c r="AF1368">
        <v>8.4</v>
      </c>
      <c r="AG1368" t="s">
        <v>671</v>
      </c>
      <c r="AH1368" t="s">
        <v>1129</v>
      </c>
      <c r="AI1368" t="s">
        <v>1130</v>
      </c>
      <c r="AJ1368">
        <v>0.59524549999999998</v>
      </c>
      <c r="AK1368">
        <v>5.0000622000000003</v>
      </c>
      <c r="AL1368">
        <v>3.3999378</v>
      </c>
      <c r="AM1368">
        <v>683.86760930147091</v>
      </c>
      <c r="AN1368">
        <v>465.01568221685369</v>
      </c>
      <c r="AO1368">
        <v>0.62825656351428105</v>
      </c>
      <c r="AP1368">
        <v>0.42720133329347476</v>
      </c>
      <c r="AQ1368">
        <v>0.13341858489683281</v>
      </c>
    </row>
    <row r="1369" spans="1:43" x14ac:dyDescent="0.35">
      <c r="A1369">
        <v>1368</v>
      </c>
      <c r="B1369">
        <v>97</v>
      </c>
      <c r="C1369" t="s">
        <v>20</v>
      </c>
      <c r="D1369" s="4">
        <v>44.974977000000003</v>
      </c>
      <c r="E1369" s="5">
        <v>12.539555</v>
      </c>
      <c r="F1369">
        <v>0</v>
      </c>
      <c r="G1369" t="s">
        <v>10</v>
      </c>
      <c r="H1369">
        <v>0</v>
      </c>
      <c r="I1369">
        <v>322.26799003158197</v>
      </c>
      <c r="J1369" s="80">
        <v>2016</v>
      </c>
      <c r="K1369" t="s">
        <v>11</v>
      </c>
      <c r="L1369">
        <v>1000</v>
      </c>
      <c r="M1369">
        <v>130.61708849999999</v>
      </c>
      <c r="N1369">
        <v>5</v>
      </c>
      <c r="O1369" t="s">
        <v>23</v>
      </c>
      <c r="P1369">
        <v>95.5</v>
      </c>
      <c r="Q1369" t="s">
        <v>13</v>
      </c>
      <c r="R1369" t="s">
        <v>14</v>
      </c>
      <c r="S1369" t="s">
        <v>33</v>
      </c>
      <c r="T1369" s="79">
        <v>0</v>
      </c>
      <c r="U1369" s="79">
        <v>5</v>
      </c>
      <c r="V1369" s="79">
        <v>2.5</v>
      </c>
      <c r="W1369" s="79">
        <v>5</v>
      </c>
      <c r="X1369">
        <v>0.91868156199999995</v>
      </c>
      <c r="Y1369" t="s">
        <v>1100</v>
      </c>
      <c r="Z1369" t="s">
        <v>622</v>
      </c>
      <c r="AA1369">
        <v>1</v>
      </c>
      <c r="AB1369">
        <v>3.6</v>
      </c>
      <c r="AE1369" t="s">
        <v>532</v>
      </c>
      <c r="AF1369">
        <v>3.6</v>
      </c>
      <c r="AG1369" t="s">
        <v>671</v>
      </c>
      <c r="AH1369" t="s">
        <v>1129</v>
      </c>
      <c r="AI1369" t="s">
        <v>1130</v>
      </c>
      <c r="AJ1369">
        <v>0.59524549999999998</v>
      </c>
      <c r="AK1369">
        <v>2.1428837999999999</v>
      </c>
      <c r="AL1369">
        <v>1.4571162000000002</v>
      </c>
      <c r="AM1369">
        <v>293.08611827205891</v>
      </c>
      <c r="AN1369">
        <v>199.29243523579447</v>
      </c>
      <c r="AO1369">
        <v>0.26925281293469183</v>
      </c>
      <c r="AP1369">
        <v>0.1830862856972035</v>
      </c>
      <c r="AQ1369">
        <v>0.13341858489683281</v>
      </c>
    </row>
    <row r="1370" spans="1:43" x14ac:dyDescent="0.35">
      <c r="A1370">
        <v>1369</v>
      </c>
      <c r="B1370">
        <v>97</v>
      </c>
      <c r="C1370" t="s">
        <v>20</v>
      </c>
      <c r="D1370" s="4">
        <v>44.992232999999999</v>
      </c>
      <c r="E1370" s="5">
        <v>12.510111</v>
      </c>
      <c r="F1370">
        <v>0</v>
      </c>
      <c r="G1370" t="s">
        <v>10</v>
      </c>
      <c r="H1370">
        <v>0</v>
      </c>
      <c r="I1370">
        <v>320.72974757633699</v>
      </c>
      <c r="J1370" s="80">
        <v>2016</v>
      </c>
      <c r="K1370" t="s">
        <v>11</v>
      </c>
      <c r="L1370">
        <v>1000</v>
      </c>
      <c r="M1370">
        <v>130.61708849999999</v>
      </c>
      <c r="N1370">
        <v>5</v>
      </c>
      <c r="O1370" t="s">
        <v>23</v>
      </c>
      <c r="P1370">
        <v>95.5</v>
      </c>
      <c r="Q1370" t="s">
        <v>13</v>
      </c>
      <c r="R1370" t="s">
        <v>14</v>
      </c>
      <c r="S1370" t="s">
        <v>33</v>
      </c>
      <c r="T1370" s="79">
        <v>0</v>
      </c>
      <c r="U1370" s="79">
        <v>5</v>
      </c>
      <c r="V1370" s="79">
        <v>2.5</v>
      </c>
      <c r="W1370" s="79">
        <v>5</v>
      </c>
      <c r="X1370">
        <v>0.91868156199999995</v>
      </c>
      <c r="Y1370" t="s">
        <v>1100</v>
      </c>
      <c r="Z1370" t="s">
        <v>622</v>
      </c>
      <c r="AA1370">
        <v>1</v>
      </c>
      <c r="AB1370">
        <v>2.2000000000000002</v>
      </c>
      <c r="AE1370" t="s">
        <v>532</v>
      </c>
      <c r="AF1370">
        <v>2.2000000000000002</v>
      </c>
      <c r="AG1370" t="s">
        <v>671</v>
      </c>
      <c r="AH1370" t="s">
        <v>1129</v>
      </c>
      <c r="AI1370" t="s">
        <v>1130</v>
      </c>
      <c r="AJ1370">
        <v>0.59524549999999998</v>
      </c>
      <c r="AK1370">
        <v>1.3095401</v>
      </c>
      <c r="AL1370">
        <v>0.89045990000000019</v>
      </c>
      <c r="AM1370">
        <v>179.10818338848046</v>
      </c>
      <c r="AN1370">
        <v>121.78982153298551</v>
      </c>
      <c r="AO1370">
        <v>0.16454338568231167</v>
      </c>
      <c r="AP1370">
        <v>0.11188606348162436</v>
      </c>
      <c r="AQ1370">
        <v>0.13341858489683281</v>
      </c>
    </row>
    <row r="1371" spans="1:43" x14ac:dyDescent="0.35">
      <c r="A1371">
        <v>1370</v>
      </c>
      <c r="B1371">
        <v>97</v>
      </c>
      <c r="C1371" t="s">
        <v>20</v>
      </c>
      <c r="D1371" s="4">
        <v>45.016025999999997</v>
      </c>
      <c r="E1371" s="5">
        <v>12.438603000000001</v>
      </c>
      <c r="F1371">
        <v>0</v>
      </c>
      <c r="G1371" t="s">
        <v>10</v>
      </c>
      <c r="H1371">
        <v>0</v>
      </c>
      <c r="I1371">
        <v>316.37773849619401</v>
      </c>
      <c r="J1371" s="80">
        <v>2016</v>
      </c>
      <c r="K1371" t="s">
        <v>11</v>
      </c>
      <c r="L1371">
        <v>1000</v>
      </c>
      <c r="M1371">
        <v>130.61708849999999</v>
      </c>
      <c r="N1371">
        <v>5</v>
      </c>
      <c r="O1371" t="s">
        <v>23</v>
      </c>
      <c r="P1371">
        <v>95.5</v>
      </c>
      <c r="Q1371" t="s">
        <v>13</v>
      </c>
      <c r="R1371" t="s">
        <v>14</v>
      </c>
      <c r="S1371" t="s">
        <v>33</v>
      </c>
      <c r="T1371" s="79">
        <v>0</v>
      </c>
      <c r="U1371" s="79">
        <v>5</v>
      </c>
      <c r="V1371" s="79">
        <v>2.5</v>
      </c>
      <c r="W1371" s="79">
        <v>5</v>
      </c>
      <c r="X1371">
        <v>0.91868156199999995</v>
      </c>
      <c r="Y1371" t="s">
        <v>1100</v>
      </c>
      <c r="Z1371" t="s">
        <v>622</v>
      </c>
      <c r="AA1371">
        <v>1</v>
      </c>
      <c r="AB1371">
        <v>3.9</v>
      </c>
      <c r="AE1371" t="s">
        <v>532</v>
      </c>
      <c r="AF1371">
        <v>3.9</v>
      </c>
      <c r="AG1371" t="s">
        <v>671</v>
      </c>
      <c r="AH1371" t="s">
        <v>1129</v>
      </c>
      <c r="AI1371" t="s">
        <v>1130</v>
      </c>
      <c r="AJ1371">
        <v>0.59524549999999998</v>
      </c>
      <c r="AK1371">
        <v>2.32145745</v>
      </c>
      <c r="AL1371">
        <v>1.5785425499999999</v>
      </c>
      <c r="AM1371">
        <v>317.50996146139715</v>
      </c>
      <c r="AN1371">
        <v>215.90013817211062</v>
      </c>
      <c r="AO1371">
        <v>0.2916905473459161</v>
      </c>
      <c r="AP1371">
        <v>0.1983434761719704</v>
      </c>
      <c r="AQ1371">
        <v>0.13341858489683281</v>
      </c>
    </row>
    <row r="1372" spans="1:43" x14ac:dyDescent="0.35">
      <c r="A1372">
        <v>1371</v>
      </c>
      <c r="B1372">
        <v>97</v>
      </c>
      <c r="C1372" t="s">
        <v>20</v>
      </c>
      <c r="D1372" s="4">
        <v>45.064176000000003</v>
      </c>
      <c r="E1372" s="5">
        <v>12.372142999999999</v>
      </c>
      <c r="F1372">
        <v>0</v>
      </c>
      <c r="G1372" t="s">
        <v>10</v>
      </c>
      <c r="H1372">
        <v>0</v>
      </c>
      <c r="I1372">
        <v>310.865874744488</v>
      </c>
      <c r="J1372" s="80">
        <v>2016</v>
      </c>
      <c r="K1372" t="s">
        <v>11</v>
      </c>
      <c r="L1372">
        <v>1000</v>
      </c>
      <c r="M1372">
        <v>130.61708849999999</v>
      </c>
      <c r="N1372">
        <v>5</v>
      </c>
      <c r="O1372" t="s">
        <v>23</v>
      </c>
      <c r="P1372">
        <v>95.5</v>
      </c>
      <c r="Q1372" t="s">
        <v>13</v>
      </c>
      <c r="R1372" t="s">
        <v>14</v>
      </c>
      <c r="S1372" t="s">
        <v>33</v>
      </c>
      <c r="T1372" s="79">
        <v>0</v>
      </c>
      <c r="U1372" s="79">
        <v>5</v>
      </c>
      <c r="V1372" s="79">
        <v>2.5</v>
      </c>
      <c r="W1372" s="79">
        <v>5</v>
      </c>
      <c r="X1372">
        <v>0.91868156199999995</v>
      </c>
      <c r="Y1372" t="s">
        <v>1100</v>
      </c>
      <c r="Z1372" t="s">
        <v>622</v>
      </c>
      <c r="AA1372">
        <v>1</v>
      </c>
      <c r="AB1372">
        <v>59.4</v>
      </c>
      <c r="AE1372" t="s">
        <v>532</v>
      </c>
      <c r="AF1372">
        <v>59.4</v>
      </c>
      <c r="AG1372" t="s">
        <v>671</v>
      </c>
      <c r="AH1372" t="s">
        <v>1129</v>
      </c>
      <c r="AI1372" t="s">
        <v>1130</v>
      </c>
      <c r="AJ1372">
        <v>0.59524549999999998</v>
      </c>
      <c r="AK1372">
        <v>35.357582699999995</v>
      </c>
      <c r="AL1372">
        <v>24.042417300000004</v>
      </c>
      <c r="AM1372">
        <v>4835.9209514889717</v>
      </c>
      <c r="AN1372">
        <v>3288.325181390609</v>
      </c>
      <c r="AO1372">
        <v>4.4426714134224143</v>
      </c>
      <c r="AP1372">
        <v>3.0209237140038581</v>
      </c>
      <c r="AQ1372">
        <v>0.13341858489683281</v>
      </c>
    </row>
    <row r="1373" spans="1:43" x14ac:dyDescent="0.35">
      <c r="A1373">
        <v>1372</v>
      </c>
      <c r="B1373">
        <v>97</v>
      </c>
      <c r="C1373" t="s">
        <v>20</v>
      </c>
      <c r="D1373" s="4">
        <v>45.097115000000002</v>
      </c>
      <c r="E1373" s="5">
        <v>12.334842999999999</v>
      </c>
      <c r="F1373">
        <v>0</v>
      </c>
      <c r="G1373" t="s">
        <v>10</v>
      </c>
      <c r="H1373">
        <v>0</v>
      </c>
      <c r="I1373">
        <v>305.11399310274999</v>
      </c>
      <c r="J1373" s="80">
        <v>2016</v>
      </c>
      <c r="K1373" t="s">
        <v>11</v>
      </c>
      <c r="L1373">
        <v>1000</v>
      </c>
      <c r="M1373">
        <v>130.61708849999999</v>
      </c>
      <c r="N1373">
        <v>5</v>
      </c>
      <c r="O1373" t="s">
        <v>23</v>
      </c>
      <c r="P1373">
        <v>95.5</v>
      </c>
      <c r="Q1373" t="s">
        <v>13</v>
      </c>
      <c r="R1373" t="s">
        <v>14</v>
      </c>
      <c r="S1373" t="s">
        <v>33</v>
      </c>
      <c r="T1373" s="79">
        <v>0</v>
      </c>
      <c r="U1373" s="79">
        <v>5</v>
      </c>
      <c r="V1373" s="79">
        <v>2.5</v>
      </c>
      <c r="W1373" s="79">
        <v>5</v>
      </c>
      <c r="X1373">
        <v>0.91868156199999995</v>
      </c>
      <c r="Y1373" t="s">
        <v>1100</v>
      </c>
      <c r="Z1373" t="s">
        <v>622</v>
      </c>
      <c r="AA1373">
        <v>1</v>
      </c>
      <c r="AB1373">
        <v>78.8</v>
      </c>
      <c r="AE1373" t="s">
        <v>532</v>
      </c>
      <c r="AF1373">
        <v>78.8</v>
      </c>
      <c r="AG1373" t="s">
        <v>671</v>
      </c>
      <c r="AH1373" t="s">
        <v>1129</v>
      </c>
      <c r="AI1373" t="s">
        <v>1130</v>
      </c>
      <c r="AJ1373">
        <v>0.59524549999999998</v>
      </c>
      <c r="AK1373">
        <v>46.905345399999995</v>
      </c>
      <c r="AL1373">
        <v>31.894654600000003</v>
      </c>
      <c r="AM1373">
        <v>6415.3294777328438</v>
      </c>
      <c r="AN1373">
        <v>4362.2899712723893</v>
      </c>
      <c r="AO1373">
        <v>5.8936449053482525</v>
      </c>
      <c r="AP1373">
        <v>4.0075553647054534</v>
      </c>
      <c r="AQ1373">
        <v>0.13341858489683281</v>
      </c>
    </row>
    <row r="1374" spans="1:43" x14ac:dyDescent="0.35">
      <c r="A1374">
        <v>1373</v>
      </c>
      <c r="B1374">
        <v>98</v>
      </c>
      <c r="C1374" t="s">
        <v>39</v>
      </c>
      <c r="D1374" s="4">
        <v>51.176409999999997</v>
      </c>
      <c r="E1374" s="5">
        <v>-4.6605679999999996</v>
      </c>
      <c r="G1374" t="s">
        <v>614</v>
      </c>
      <c r="H1374" s="23">
        <v>16</v>
      </c>
      <c r="I1374">
        <v>147.55317231082199</v>
      </c>
      <c r="J1374" s="80">
        <v>2017</v>
      </c>
      <c r="K1374" t="s">
        <v>40</v>
      </c>
      <c r="L1374">
        <v>1000</v>
      </c>
      <c r="M1374">
        <v>130.61708849999999</v>
      </c>
      <c r="O1374" t="s">
        <v>17</v>
      </c>
      <c r="P1374">
        <v>100</v>
      </c>
      <c r="Q1374" t="s">
        <v>13</v>
      </c>
      <c r="R1374" t="s">
        <v>16</v>
      </c>
      <c r="S1374" t="s">
        <v>16</v>
      </c>
      <c r="T1374" s="79">
        <v>0</v>
      </c>
      <c r="U1374" s="79">
        <v>15</v>
      </c>
      <c r="V1374" s="79">
        <v>7.5</v>
      </c>
      <c r="W1374" s="79">
        <v>15</v>
      </c>
      <c r="X1374">
        <v>0.93194745000000001</v>
      </c>
      <c r="Y1374" t="s">
        <v>1114</v>
      </c>
      <c r="Z1374" t="s">
        <v>622</v>
      </c>
      <c r="AA1374">
        <v>98</v>
      </c>
      <c r="AB1374">
        <v>5.53</v>
      </c>
      <c r="AC1374">
        <v>0.92</v>
      </c>
      <c r="AD1374" t="s">
        <v>525</v>
      </c>
      <c r="AE1374" t="s">
        <v>553</v>
      </c>
      <c r="AF1374">
        <v>0.39558739783736374</v>
      </c>
      <c r="AG1374">
        <v>0.31</v>
      </c>
      <c r="AH1374">
        <v>0.12263209332958276</v>
      </c>
      <c r="AI1374">
        <v>0.27295530450778099</v>
      </c>
      <c r="AJ1374">
        <v>0.31</v>
      </c>
      <c r="AK1374">
        <v>0.12263209332958276</v>
      </c>
      <c r="AL1374">
        <v>0.27295530450778099</v>
      </c>
      <c r="AM1374">
        <v>16.017846987370369</v>
      </c>
      <c r="AN1374">
        <v>35.652627165437281</v>
      </c>
      <c r="AO1374">
        <v>1.4927791654369997E-2</v>
      </c>
      <c r="AP1374">
        <v>3.322637497263E-2</v>
      </c>
      <c r="AQ1374">
        <v>0.13129688117966493</v>
      </c>
    </row>
    <row r="1375" spans="1:43" x14ac:dyDescent="0.35">
      <c r="A1375">
        <v>1374</v>
      </c>
      <c r="B1375">
        <v>98</v>
      </c>
      <c r="C1375" t="s">
        <v>39</v>
      </c>
      <c r="D1375" s="4">
        <v>50.033112000000003</v>
      </c>
      <c r="E1375" s="5">
        <v>-5.66289</v>
      </c>
      <c r="G1375" t="s">
        <v>614</v>
      </c>
      <c r="H1375" s="23">
        <v>15</v>
      </c>
      <c r="I1375">
        <v>211.87386711084801</v>
      </c>
      <c r="J1375" s="80">
        <v>2018</v>
      </c>
      <c r="K1375" t="s">
        <v>40</v>
      </c>
      <c r="L1375">
        <v>1000</v>
      </c>
      <c r="M1375">
        <v>130.61708849999999</v>
      </c>
      <c r="O1375" t="s">
        <v>17</v>
      </c>
      <c r="P1375">
        <v>100</v>
      </c>
      <c r="Q1375" t="s">
        <v>13</v>
      </c>
      <c r="R1375" t="s">
        <v>16</v>
      </c>
      <c r="S1375" t="s">
        <v>16</v>
      </c>
      <c r="T1375" s="79">
        <v>0</v>
      </c>
      <c r="U1375" s="79">
        <v>15</v>
      </c>
      <c r="V1375" s="79">
        <v>7.5</v>
      </c>
      <c r="W1375" s="79">
        <v>15</v>
      </c>
      <c r="X1375">
        <v>0.93194745000000001</v>
      </c>
      <c r="Y1375" t="s">
        <v>1114</v>
      </c>
      <c r="Z1375" t="s">
        <v>622</v>
      </c>
      <c r="AA1375">
        <v>23</v>
      </c>
      <c r="AB1375">
        <v>0.26</v>
      </c>
      <c r="AC1375">
        <v>0.14000000000000001</v>
      </c>
      <c r="AD1375" t="s">
        <v>525</v>
      </c>
      <c r="AE1375" t="s">
        <v>553</v>
      </c>
      <c r="AF1375">
        <v>1.8599045829604803E-2</v>
      </c>
      <c r="AG1375">
        <v>0.31</v>
      </c>
      <c r="AH1375">
        <v>5.7657042071774887E-3</v>
      </c>
      <c r="AI1375">
        <v>1.2833341622427314E-2</v>
      </c>
      <c r="AJ1375">
        <v>0.31</v>
      </c>
      <c r="AK1375">
        <v>5.7657042071774887E-3</v>
      </c>
      <c r="AL1375">
        <v>1.2833341622427314E-2</v>
      </c>
      <c r="AM1375">
        <v>0.75309949669372434</v>
      </c>
      <c r="AN1375">
        <v>1.6762537184473223</v>
      </c>
      <c r="AO1375">
        <v>7.0184915553999987E-4</v>
      </c>
      <c r="AP1375">
        <v>1.5621803784599999E-3</v>
      </c>
      <c r="AQ1375">
        <v>0.13142849355358946</v>
      </c>
    </row>
    <row r="1376" spans="1:43" x14ac:dyDescent="0.35">
      <c r="A1376">
        <v>1375</v>
      </c>
      <c r="B1376">
        <v>98</v>
      </c>
      <c r="C1376" t="s">
        <v>39</v>
      </c>
      <c r="D1376" s="4">
        <v>53.881343999999999</v>
      </c>
      <c r="E1376" s="5">
        <v>-0.11529300000000001</v>
      </c>
      <c r="G1376" t="s">
        <v>614</v>
      </c>
      <c r="H1376" s="23">
        <v>10</v>
      </c>
      <c r="I1376">
        <v>177.583669129306</v>
      </c>
      <c r="J1376" s="80">
        <v>2017</v>
      </c>
      <c r="K1376" t="s">
        <v>40</v>
      </c>
      <c r="L1376">
        <v>1000</v>
      </c>
      <c r="M1376">
        <v>130.61708849999999</v>
      </c>
      <c r="O1376" t="s">
        <v>17</v>
      </c>
      <c r="P1376">
        <v>100</v>
      </c>
      <c r="Q1376" t="s">
        <v>13</v>
      </c>
      <c r="R1376" t="s">
        <v>16</v>
      </c>
      <c r="S1376" t="s">
        <v>16</v>
      </c>
      <c r="T1376" s="79">
        <v>0</v>
      </c>
      <c r="U1376" s="79">
        <v>15</v>
      </c>
      <c r="V1376" s="79">
        <v>7.5</v>
      </c>
      <c r="W1376" s="79">
        <v>15</v>
      </c>
      <c r="X1376">
        <v>1.092945329</v>
      </c>
      <c r="Y1376" t="s">
        <v>1104</v>
      </c>
      <c r="Z1376" t="s">
        <v>622</v>
      </c>
      <c r="AA1376">
        <v>24</v>
      </c>
      <c r="AB1376">
        <v>2.7</v>
      </c>
      <c r="AC1376">
        <v>0.21</v>
      </c>
      <c r="AD1376" t="s">
        <v>525</v>
      </c>
      <c r="AE1376" t="s">
        <v>553</v>
      </c>
      <c r="AF1376">
        <v>0.16469259278018289</v>
      </c>
      <c r="AG1376">
        <v>0.31</v>
      </c>
      <c r="AH1376">
        <v>5.1054703761856696E-2</v>
      </c>
      <c r="AI1376">
        <v>0.11363788901832619</v>
      </c>
      <c r="AJ1376">
        <v>0.31</v>
      </c>
      <c r="AK1376">
        <v>5.1054703761856696E-2</v>
      </c>
      <c r="AL1376">
        <v>0.11363788901832619</v>
      </c>
      <c r="AM1376">
        <v>6.6686167596037187</v>
      </c>
      <c r="AN1376">
        <v>14.843050206859889</v>
      </c>
      <c r="AO1376">
        <v>7.2884335383000005E-3</v>
      </c>
      <c r="AP1376">
        <v>1.6222642391699998E-2</v>
      </c>
      <c r="AQ1376">
        <v>0.13208853699948581</v>
      </c>
    </row>
    <row r="1377" spans="1:43" x14ac:dyDescent="0.35">
      <c r="A1377">
        <v>1376</v>
      </c>
      <c r="B1377">
        <v>98</v>
      </c>
      <c r="C1377" t="s">
        <v>39</v>
      </c>
      <c r="D1377" s="4">
        <v>51.096727000000001</v>
      </c>
      <c r="E1377" s="5">
        <v>1.2541949999999999</v>
      </c>
      <c r="G1377" t="s">
        <v>614</v>
      </c>
      <c r="H1377" s="23">
        <v>7</v>
      </c>
      <c r="I1377">
        <v>403.97458644901002</v>
      </c>
      <c r="J1377" s="80">
        <v>2016</v>
      </c>
      <c r="K1377" t="s">
        <v>40</v>
      </c>
      <c r="L1377">
        <v>1000</v>
      </c>
      <c r="M1377">
        <v>130.61708849999999</v>
      </c>
      <c r="O1377" t="s">
        <v>17</v>
      </c>
      <c r="P1377">
        <v>100</v>
      </c>
      <c r="Q1377" t="s">
        <v>13</v>
      </c>
      <c r="R1377" t="s">
        <v>16</v>
      </c>
      <c r="S1377" t="s">
        <v>16</v>
      </c>
      <c r="T1377" s="79">
        <v>0</v>
      </c>
      <c r="U1377" s="79">
        <v>15</v>
      </c>
      <c r="V1377" s="79">
        <v>7.5</v>
      </c>
      <c r="W1377" s="79">
        <v>15</v>
      </c>
      <c r="X1377">
        <v>1.241026956</v>
      </c>
      <c r="Y1377" t="s">
        <v>1114</v>
      </c>
      <c r="Z1377" t="s">
        <v>622</v>
      </c>
      <c r="AA1377">
        <v>32</v>
      </c>
      <c r="AB1377">
        <v>0.79</v>
      </c>
      <c r="AC1377">
        <v>0.21</v>
      </c>
      <c r="AD1377" t="s">
        <v>525</v>
      </c>
      <c r="AE1377" t="s">
        <v>553</v>
      </c>
      <c r="AF1377">
        <v>4.2437971562212115E-2</v>
      </c>
      <c r="AG1377" t="s">
        <v>671</v>
      </c>
      <c r="AH1377" t="s">
        <v>1129</v>
      </c>
      <c r="AI1377" t="s">
        <v>1130</v>
      </c>
      <c r="AJ1377">
        <v>0.59524549999999998</v>
      </c>
      <c r="AK1377">
        <v>2.5261011601534732E-2</v>
      </c>
      <c r="AL1377">
        <v>1.7176959960677383E-2</v>
      </c>
      <c r="AM1377">
        <v>3.2995197879571885</v>
      </c>
      <c r="AN1377">
        <v>2.2436044993447544</v>
      </c>
      <c r="AO1377">
        <v>4.0947929987102749E-3</v>
      </c>
      <c r="AP1377">
        <v>2.7843736622897249E-3</v>
      </c>
      <c r="AQ1377">
        <v>0.13248615310083081</v>
      </c>
    </row>
    <row r="1378" spans="1:43" x14ac:dyDescent="0.35">
      <c r="A1378">
        <v>1377</v>
      </c>
      <c r="B1378">
        <v>98</v>
      </c>
      <c r="C1378" t="s">
        <v>39</v>
      </c>
      <c r="D1378" s="4">
        <v>51.170406999999997</v>
      </c>
      <c r="E1378" s="5">
        <v>1.4107499999999999</v>
      </c>
      <c r="G1378" t="s">
        <v>614</v>
      </c>
      <c r="H1378" s="23">
        <v>0</v>
      </c>
      <c r="I1378">
        <v>372.87386341585699</v>
      </c>
      <c r="J1378" s="80">
        <v>2016</v>
      </c>
      <c r="K1378" t="s">
        <v>40</v>
      </c>
      <c r="L1378">
        <v>1000</v>
      </c>
      <c r="M1378">
        <v>130.61708849999999</v>
      </c>
      <c r="O1378" t="s">
        <v>17</v>
      </c>
      <c r="P1378">
        <v>100</v>
      </c>
      <c r="Q1378" t="s">
        <v>13</v>
      </c>
      <c r="R1378" t="s">
        <v>16</v>
      </c>
      <c r="S1378" t="s">
        <v>16</v>
      </c>
      <c r="T1378" s="79">
        <v>0</v>
      </c>
      <c r="U1378" s="79">
        <v>15</v>
      </c>
      <c r="V1378" s="79">
        <v>7.5</v>
      </c>
      <c r="W1378" s="79">
        <v>15</v>
      </c>
      <c r="X1378">
        <v>1.241026956</v>
      </c>
      <c r="Y1378" t="s">
        <v>1114</v>
      </c>
      <c r="Z1378" t="s">
        <v>622</v>
      </c>
      <c r="AA1378">
        <v>15</v>
      </c>
      <c r="AB1378">
        <v>0.21</v>
      </c>
      <c r="AC1378">
        <v>0.11</v>
      </c>
      <c r="AD1378" t="s">
        <v>525</v>
      </c>
      <c r="AE1378" t="s">
        <v>553</v>
      </c>
      <c r="AF1378">
        <v>1.128097978236018E-2</v>
      </c>
      <c r="AG1378" t="s">
        <v>671</v>
      </c>
      <c r="AH1378" t="s">
        <v>1129</v>
      </c>
      <c r="AI1378" t="s">
        <v>1130</v>
      </c>
      <c r="AJ1378">
        <v>0.59524549999999998</v>
      </c>
      <c r="AK1378">
        <v>6.7149524510408762E-3</v>
      </c>
      <c r="AL1378">
        <v>4.5660273313193039E-3</v>
      </c>
      <c r="AM1378">
        <v>0.87708753857089816</v>
      </c>
      <c r="AN1378">
        <v>0.59640119602835229</v>
      </c>
      <c r="AO1378">
        <v>1.0884892781381744E-3</v>
      </c>
      <c r="AP1378">
        <v>7.4014996086182528E-4</v>
      </c>
      <c r="AQ1378">
        <v>0.13341858489683281</v>
      </c>
    </row>
    <row r="1379" spans="1:43" x14ac:dyDescent="0.35">
      <c r="A1379">
        <v>1378</v>
      </c>
      <c r="B1379">
        <v>98</v>
      </c>
      <c r="C1379" t="s">
        <v>39</v>
      </c>
      <c r="D1379" s="4">
        <v>50.145595</v>
      </c>
      <c r="E1379" s="5">
        <v>-5.0300098999999996</v>
      </c>
      <c r="G1379" t="s">
        <v>614</v>
      </c>
      <c r="H1379" s="23">
        <v>9</v>
      </c>
      <c r="I1379">
        <v>207.154375112228</v>
      </c>
      <c r="J1379" s="80">
        <v>2016</v>
      </c>
      <c r="K1379" t="s">
        <v>40</v>
      </c>
      <c r="L1379">
        <v>1000</v>
      </c>
      <c r="M1379">
        <v>130.61708849999999</v>
      </c>
      <c r="O1379" t="s">
        <v>17</v>
      </c>
      <c r="P1379">
        <v>100</v>
      </c>
      <c r="Q1379" t="s">
        <v>13</v>
      </c>
      <c r="R1379" t="s">
        <v>16</v>
      </c>
      <c r="S1379" t="s">
        <v>16</v>
      </c>
      <c r="T1379" s="79">
        <v>0</v>
      </c>
      <c r="U1379" s="79">
        <v>15</v>
      </c>
      <c r="V1379" s="79">
        <v>7.5</v>
      </c>
      <c r="W1379" s="79">
        <v>15</v>
      </c>
      <c r="X1379">
        <v>0.93194745000000001</v>
      </c>
      <c r="Y1379" t="s">
        <v>1114</v>
      </c>
      <c r="Z1379" t="s">
        <v>622</v>
      </c>
      <c r="AA1379">
        <v>35</v>
      </c>
      <c r="AD1379" t="s">
        <v>525</v>
      </c>
      <c r="AE1379" t="s">
        <v>553</v>
      </c>
      <c r="AG1379" t="s">
        <v>671</v>
      </c>
      <c r="AH1379" t="s">
        <v>1129</v>
      </c>
      <c r="AI1379" t="s">
        <v>1130</v>
      </c>
      <c r="AJ1379">
        <v>0.59524549999999998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0.13222094293149678</v>
      </c>
    </row>
    <row r="1380" spans="1:43" x14ac:dyDescent="0.35">
      <c r="A1380">
        <v>1379</v>
      </c>
      <c r="B1380">
        <v>98</v>
      </c>
      <c r="C1380" t="s">
        <v>39</v>
      </c>
      <c r="D1380" s="4">
        <v>50.784618999999999</v>
      </c>
      <c r="E1380" s="5">
        <v>-1.110797</v>
      </c>
      <c r="G1380" t="s">
        <v>614</v>
      </c>
      <c r="H1380" s="23">
        <v>4</v>
      </c>
      <c r="I1380">
        <v>499.27434236715197</v>
      </c>
      <c r="J1380" s="80">
        <v>2018</v>
      </c>
      <c r="K1380" t="s">
        <v>40</v>
      </c>
      <c r="L1380">
        <v>1000</v>
      </c>
      <c r="M1380">
        <v>130.61708849999999</v>
      </c>
      <c r="O1380" t="s">
        <v>17</v>
      </c>
      <c r="P1380">
        <v>100</v>
      </c>
      <c r="Q1380" t="s">
        <v>13</v>
      </c>
      <c r="R1380" t="s">
        <v>16</v>
      </c>
      <c r="S1380" t="s">
        <v>16</v>
      </c>
      <c r="T1380" s="79">
        <v>0</v>
      </c>
      <c r="U1380" s="79">
        <v>15</v>
      </c>
      <c r="V1380" s="79">
        <v>7.5</v>
      </c>
      <c r="W1380" s="79">
        <v>15</v>
      </c>
      <c r="X1380">
        <v>0.93194745000000001</v>
      </c>
      <c r="Y1380" t="s">
        <v>1114</v>
      </c>
      <c r="Z1380" t="s">
        <v>622</v>
      </c>
      <c r="AA1380">
        <v>34</v>
      </c>
      <c r="AB1380">
        <v>4.74</v>
      </c>
      <c r="AC1380">
        <v>1.84</v>
      </c>
      <c r="AD1380" t="s">
        <v>525</v>
      </c>
      <c r="AE1380" t="s">
        <v>553</v>
      </c>
      <c r="AF1380">
        <v>0.33907491243202609</v>
      </c>
      <c r="AG1380">
        <v>0.31</v>
      </c>
      <c r="AH1380">
        <v>0.10511322285392809</v>
      </c>
      <c r="AI1380">
        <v>0.23396168957809799</v>
      </c>
      <c r="AJ1380">
        <v>0.31</v>
      </c>
      <c r="AK1380">
        <v>0.10511322285392809</v>
      </c>
      <c r="AL1380">
        <v>0.23396168957809799</v>
      </c>
      <c r="AM1380">
        <v>13.729583132031747</v>
      </c>
      <c r="AN1380">
        <v>30.559394713231953</v>
      </c>
      <c r="AO1380">
        <v>1.279524998946E-2</v>
      </c>
      <c r="AP1380">
        <v>2.847974997654E-2</v>
      </c>
      <c r="AQ1380">
        <v>0.13288496611575845</v>
      </c>
    </row>
    <row r="1381" spans="1:43" x14ac:dyDescent="0.35">
      <c r="A1381">
        <v>1380</v>
      </c>
      <c r="B1381">
        <v>98</v>
      </c>
      <c r="C1381" t="s">
        <v>39</v>
      </c>
      <c r="D1381" s="4">
        <v>51.400593999999998</v>
      </c>
      <c r="E1381" s="5">
        <v>1.401824</v>
      </c>
      <c r="G1381" t="s">
        <v>614</v>
      </c>
      <c r="H1381" s="23">
        <v>8</v>
      </c>
      <c r="I1381">
        <v>372.61576857746098</v>
      </c>
      <c r="J1381" s="80">
        <v>2017</v>
      </c>
      <c r="K1381" t="s">
        <v>40</v>
      </c>
      <c r="L1381">
        <v>1000</v>
      </c>
      <c r="M1381">
        <v>130.61708849999999</v>
      </c>
      <c r="O1381" t="s">
        <v>17</v>
      </c>
      <c r="P1381">
        <v>100</v>
      </c>
      <c r="Q1381" t="s">
        <v>13</v>
      </c>
      <c r="R1381" t="s">
        <v>16</v>
      </c>
      <c r="S1381" t="s">
        <v>16</v>
      </c>
      <c r="T1381" s="79">
        <v>0</v>
      </c>
      <c r="U1381" s="79">
        <v>15</v>
      </c>
      <c r="V1381" s="79">
        <v>7.5</v>
      </c>
      <c r="W1381" s="79">
        <v>15</v>
      </c>
      <c r="X1381">
        <v>1.092945329</v>
      </c>
      <c r="Y1381" t="s">
        <v>1104</v>
      </c>
      <c r="Z1381" t="s">
        <v>622</v>
      </c>
      <c r="AA1381">
        <v>32</v>
      </c>
      <c r="AB1381">
        <v>7.28</v>
      </c>
      <c r="AC1381">
        <v>1.7</v>
      </c>
      <c r="AD1381" t="s">
        <v>525</v>
      </c>
      <c r="AE1381" t="s">
        <v>553</v>
      </c>
      <c r="AF1381">
        <v>0.4440600279406412</v>
      </c>
      <c r="AG1381">
        <v>0.31</v>
      </c>
      <c r="AH1381">
        <v>0.13765860866159876</v>
      </c>
      <c r="AI1381">
        <v>0.30640141927904241</v>
      </c>
      <c r="AJ1381">
        <v>0.31</v>
      </c>
      <c r="AK1381">
        <v>0.13765860866159876</v>
      </c>
      <c r="AL1381">
        <v>0.30640141927904241</v>
      </c>
      <c r="AM1381">
        <v>17.980566670338913</v>
      </c>
      <c r="AN1381">
        <v>40.021261298496285</v>
      </c>
      <c r="AO1381">
        <v>1.9651776355119999E-2</v>
      </c>
      <c r="AP1381">
        <v>4.3741050596879986E-2</v>
      </c>
      <c r="AQ1381">
        <v>0.13235348158759747</v>
      </c>
    </row>
    <row r="1382" spans="1:43" x14ac:dyDescent="0.35">
      <c r="A1382">
        <v>1381</v>
      </c>
      <c r="B1382">
        <v>98</v>
      </c>
      <c r="C1382" t="s">
        <v>39</v>
      </c>
      <c r="D1382" s="11">
        <v>50.322507999999999</v>
      </c>
      <c r="E1382" s="5">
        <v>-4.645111</v>
      </c>
      <c r="G1382" t="s">
        <v>10</v>
      </c>
      <c r="H1382">
        <v>0</v>
      </c>
      <c r="I1382">
        <v>158.513189722113</v>
      </c>
      <c r="J1382" s="80">
        <v>2018</v>
      </c>
      <c r="K1382" t="s">
        <v>30</v>
      </c>
      <c r="L1382">
        <v>500</v>
      </c>
      <c r="M1382">
        <v>62.735052189999998</v>
      </c>
      <c r="O1382" t="s">
        <v>17</v>
      </c>
      <c r="P1382">
        <v>100</v>
      </c>
      <c r="Q1382" t="s">
        <v>13</v>
      </c>
      <c r="R1382" t="s">
        <v>16</v>
      </c>
      <c r="S1382" t="s">
        <v>16</v>
      </c>
      <c r="T1382" s="79">
        <v>0</v>
      </c>
      <c r="U1382" s="79">
        <v>15</v>
      </c>
      <c r="V1382" s="79">
        <v>7.5</v>
      </c>
      <c r="W1382" s="79">
        <v>15</v>
      </c>
      <c r="X1382">
        <v>0.93194745000000001</v>
      </c>
      <c r="Y1382" t="s">
        <v>1114</v>
      </c>
      <c r="Z1382" t="s">
        <v>622</v>
      </c>
      <c r="AA1382">
        <v>38</v>
      </c>
      <c r="AB1382">
        <v>38.68</v>
      </c>
      <c r="AC1382">
        <v>6.2</v>
      </c>
      <c r="AD1382" t="s">
        <v>525</v>
      </c>
      <c r="AE1382" t="s">
        <v>553</v>
      </c>
      <c r="AF1382">
        <v>2.7669657411119757</v>
      </c>
      <c r="AG1382">
        <v>0.31</v>
      </c>
      <c r="AH1382">
        <v>0.8577593797447125</v>
      </c>
      <c r="AI1382">
        <v>1.9092063613672632</v>
      </c>
      <c r="AJ1382">
        <v>0.31</v>
      </c>
      <c r="AK1382">
        <v>0.8577593797447125</v>
      </c>
      <c r="AL1382">
        <v>1.9092063613672632</v>
      </c>
      <c r="AM1382">
        <v>53.811579454746564</v>
      </c>
      <c r="AN1382">
        <v>119.77416072185525</v>
      </c>
      <c r="AO1382">
        <v>5.0149564253323453E-2</v>
      </c>
      <c r="AP1382">
        <v>0.11162322366062316</v>
      </c>
      <c r="AQ1382">
        <v>0.13341858489683281</v>
      </c>
    </row>
    <row r="1383" spans="1:43" x14ac:dyDescent="0.35">
      <c r="A1383">
        <v>1382</v>
      </c>
      <c r="B1383">
        <v>98</v>
      </c>
      <c r="C1383" t="s">
        <v>39</v>
      </c>
      <c r="D1383" s="4">
        <v>51.744537000000001</v>
      </c>
      <c r="E1383" s="5">
        <v>0.878969</v>
      </c>
      <c r="F1383">
        <v>0</v>
      </c>
      <c r="G1383" t="s">
        <v>10</v>
      </c>
      <c r="H1383">
        <v>0</v>
      </c>
      <c r="I1383">
        <v>544.01048328378204</v>
      </c>
      <c r="J1383" s="80">
        <v>2018</v>
      </c>
      <c r="K1383" t="s">
        <v>30</v>
      </c>
      <c r="L1383">
        <v>500</v>
      </c>
      <c r="M1383">
        <v>62.735052189999998</v>
      </c>
      <c r="O1383" t="s">
        <v>17</v>
      </c>
      <c r="P1383">
        <v>100</v>
      </c>
      <c r="Q1383" t="s">
        <v>13</v>
      </c>
      <c r="R1383" t="s">
        <v>16</v>
      </c>
      <c r="S1383" t="s">
        <v>16</v>
      </c>
      <c r="T1383" s="79">
        <v>0</v>
      </c>
      <c r="U1383" s="79">
        <v>15</v>
      </c>
      <c r="V1383" s="79">
        <v>7.5</v>
      </c>
      <c r="W1383" s="79">
        <v>15</v>
      </c>
      <c r="X1383">
        <v>1.092945329</v>
      </c>
      <c r="Y1383" t="s">
        <v>1104</v>
      </c>
      <c r="Z1383" t="s">
        <v>622</v>
      </c>
      <c r="AA1383">
        <v>8</v>
      </c>
      <c r="AB1383">
        <v>12.88</v>
      </c>
      <c r="AC1383">
        <v>9.64</v>
      </c>
      <c r="AD1383" t="s">
        <v>525</v>
      </c>
      <c r="AE1383" t="s">
        <v>553</v>
      </c>
      <c r="AF1383">
        <v>0.78564466481805761</v>
      </c>
      <c r="AG1383">
        <v>0.31</v>
      </c>
      <c r="AH1383">
        <v>0.24354984609359787</v>
      </c>
      <c r="AI1383">
        <v>0.54209481872445975</v>
      </c>
      <c r="AJ1383">
        <v>0.31</v>
      </c>
      <c r="AK1383">
        <v>0.24354984609359787</v>
      </c>
      <c r="AL1383">
        <v>0.54209481872445975</v>
      </c>
      <c r="AM1383">
        <v>15.279112305548329</v>
      </c>
      <c r="AN1383">
        <v>34.008346744607572</v>
      </c>
      <c r="AO1383">
        <v>1.6699234425615467E-2</v>
      </c>
      <c r="AP1383">
        <v>3.7169263721531204E-2</v>
      </c>
      <c r="AQ1383">
        <v>0.13341858489683281</v>
      </c>
    </row>
    <row r="1384" spans="1:43" x14ac:dyDescent="0.35">
      <c r="A1384">
        <v>1383</v>
      </c>
      <c r="B1384">
        <v>98</v>
      </c>
      <c r="C1384" t="s">
        <v>39</v>
      </c>
      <c r="D1384" s="4">
        <v>55.385131999999999</v>
      </c>
      <c r="E1384" s="5">
        <v>-1.614304</v>
      </c>
      <c r="F1384">
        <v>0</v>
      </c>
      <c r="G1384" t="s">
        <v>10</v>
      </c>
      <c r="H1384">
        <v>0</v>
      </c>
      <c r="I1384">
        <v>264.45149114499702</v>
      </c>
      <c r="J1384" s="80">
        <v>2016</v>
      </c>
      <c r="K1384" t="s">
        <v>30</v>
      </c>
      <c r="L1384">
        <v>500</v>
      </c>
      <c r="M1384">
        <v>62.735052189999998</v>
      </c>
      <c r="O1384" t="s">
        <v>17</v>
      </c>
      <c r="P1384">
        <v>100</v>
      </c>
      <c r="Q1384" t="s">
        <v>13</v>
      </c>
      <c r="R1384" t="s">
        <v>16</v>
      </c>
      <c r="S1384" t="s">
        <v>16</v>
      </c>
      <c r="T1384" s="79">
        <v>0</v>
      </c>
      <c r="U1384" s="79">
        <v>15</v>
      </c>
      <c r="V1384" s="79">
        <v>7.5</v>
      </c>
      <c r="W1384" s="79">
        <v>15</v>
      </c>
      <c r="X1384">
        <v>1.788789671</v>
      </c>
      <c r="Y1384" t="s">
        <v>1122</v>
      </c>
      <c r="Z1384" t="s">
        <v>622</v>
      </c>
      <c r="AA1384">
        <v>45</v>
      </c>
      <c r="AD1384" t="s">
        <v>525</v>
      </c>
      <c r="AE1384" t="s">
        <v>553</v>
      </c>
      <c r="AG1384" t="s">
        <v>671</v>
      </c>
      <c r="AH1384" t="s">
        <v>1129</v>
      </c>
      <c r="AI1384" t="s">
        <v>1130</v>
      </c>
      <c r="AJ1384">
        <v>0.59524549999999998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0.13341858489683281</v>
      </c>
    </row>
    <row r="1385" spans="1:43" x14ac:dyDescent="0.35">
      <c r="A1385">
        <v>1384</v>
      </c>
      <c r="B1385">
        <v>98</v>
      </c>
      <c r="C1385" t="s">
        <v>39</v>
      </c>
      <c r="D1385" s="4">
        <v>51.359886000000003</v>
      </c>
      <c r="E1385" s="5">
        <v>0.84544600000000003</v>
      </c>
      <c r="G1385" t="s">
        <v>614</v>
      </c>
      <c r="H1385" s="23">
        <v>0</v>
      </c>
      <c r="I1385">
        <v>744.83435166914796</v>
      </c>
      <c r="J1385" s="80">
        <v>2016</v>
      </c>
      <c r="K1385" t="s">
        <v>40</v>
      </c>
      <c r="L1385">
        <v>1000</v>
      </c>
      <c r="M1385">
        <v>130.61708849999999</v>
      </c>
      <c r="O1385" t="s">
        <v>17</v>
      </c>
      <c r="P1385">
        <v>100</v>
      </c>
      <c r="Q1385" t="s">
        <v>13</v>
      </c>
      <c r="R1385" t="s">
        <v>16</v>
      </c>
      <c r="S1385" t="s">
        <v>16</v>
      </c>
      <c r="T1385" s="79">
        <v>0</v>
      </c>
      <c r="U1385" s="79">
        <v>15</v>
      </c>
      <c r="V1385" s="79">
        <v>7.5</v>
      </c>
      <c r="W1385" s="79">
        <v>15</v>
      </c>
      <c r="X1385">
        <v>1.092945329</v>
      </c>
      <c r="Y1385" t="s">
        <v>1104</v>
      </c>
      <c r="Z1385" t="s">
        <v>622</v>
      </c>
      <c r="AA1385">
        <v>54</v>
      </c>
      <c r="AB1385">
        <v>12.61</v>
      </c>
      <c r="AC1385">
        <v>4.8899999999999997</v>
      </c>
      <c r="AD1385" t="s">
        <v>525</v>
      </c>
      <c r="AE1385" t="s">
        <v>553</v>
      </c>
      <c r="AF1385">
        <v>0.76917540554003927</v>
      </c>
      <c r="AG1385">
        <v>0.31</v>
      </c>
      <c r="AH1385">
        <v>0.23844437571741217</v>
      </c>
      <c r="AI1385">
        <v>0.5307310298226271</v>
      </c>
      <c r="AJ1385">
        <v>0.31</v>
      </c>
      <c r="AK1385">
        <v>0.23844437571741217</v>
      </c>
      <c r="AL1385">
        <v>0.5307310298226271</v>
      </c>
      <c r="AM1385">
        <v>31.144910125408476</v>
      </c>
      <c r="AN1385">
        <v>69.322541892038217</v>
      </c>
      <c r="AO1385">
        <v>3.4039684043689997E-2</v>
      </c>
      <c r="AP1385">
        <v>7.5765748355309998E-2</v>
      </c>
      <c r="AQ1385">
        <v>0.13341858489683281</v>
      </c>
    </row>
    <row r="1386" spans="1:43" x14ac:dyDescent="0.35">
      <c r="A1386">
        <v>1385</v>
      </c>
      <c r="B1386">
        <v>98</v>
      </c>
      <c r="C1386" t="s">
        <v>39</v>
      </c>
      <c r="D1386" s="4">
        <v>51.453341000000002</v>
      </c>
      <c r="E1386" s="5">
        <v>0.33346799999999999</v>
      </c>
      <c r="G1386" t="s">
        <v>614</v>
      </c>
      <c r="H1386" s="23">
        <v>6</v>
      </c>
      <c r="I1386">
        <v>913.14282267812803</v>
      </c>
      <c r="J1386" s="80">
        <v>2017</v>
      </c>
      <c r="K1386" t="s">
        <v>40</v>
      </c>
      <c r="L1386">
        <v>1000</v>
      </c>
      <c r="M1386">
        <v>130.61708849999999</v>
      </c>
      <c r="O1386" t="s">
        <v>17</v>
      </c>
      <c r="P1386">
        <v>100</v>
      </c>
      <c r="Q1386" t="s">
        <v>13</v>
      </c>
      <c r="R1386" t="s">
        <v>16</v>
      </c>
      <c r="S1386" t="s">
        <v>16</v>
      </c>
      <c r="T1386" s="79">
        <v>0</v>
      </c>
      <c r="U1386" s="79">
        <v>15</v>
      </c>
      <c r="V1386" s="79">
        <v>7.5</v>
      </c>
      <c r="W1386" s="79">
        <v>15</v>
      </c>
      <c r="X1386">
        <v>1.092945329</v>
      </c>
      <c r="Y1386" t="s">
        <v>1104</v>
      </c>
      <c r="Z1386" t="s">
        <v>622</v>
      </c>
      <c r="AA1386">
        <v>19</v>
      </c>
      <c r="AB1386">
        <v>31.37</v>
      </c>
      <c r="AC1386">
        <v>13.97</v>
      </c>
      <c r="AD1386" t="s">
        <v>525</v>
      </c>
      <c r="AE1386" t="s">
        <v>553</v>
      </c>
      <c r="AF1386">
        <v>1.9134839390793839</v>
      </c>
      <c r="AG1386">
        <v>0.31</v>
      </c>
      <c r="AH1386">
        <v>0.59318002111460899</v>
      </c>
      <c r="AI1386">
        <v>1.3203039179647749</v>
      </c>
      <c r="AJ1386">
        <v>0.31</v>
      </c>
      <c r="AK1386">
        <v>0.59318002111460899</v>
      </c>
      <c r="AL1386">
        <v>1.3203039179647749</v>
      </c>
      <c r="AM1386">
        <v>77.479447314358751</v>
      </c>
      <c r="AN1386">
        <v>172.45425369970172</v>
      </c>
      <c r="AO1386">
        <v>8.4680800035729989E-2</v>
      </c>
      <c r="AP1386">
        <v>0.18848307104726994</v>
      </c>
      <c r="AQ1386">
        <v>0.13261895760437328</v>
      </c>
    </row>
    <row r="1387" spans="1:43" x14ac:dyDescent="0.35">
      <c r="A1387">
        <v>1386</v>
      </c>
      <c r="B1387">
        <v>98</v>
      </c>
      <c r="C1387" t="s">
        <v>39</v>
      </c>
      <c r="D1387" s="4">
        <v>51.624485</v>
      </c>
      <c r="E1387" s="5">
        <v>0.92978099999999997</v>
      </c>
      <c r="G1387" t="s">
        <v>614</v>
      </c>
      <c r="H1387" s="23">
        <v>4</v>
      </c>
      <c r="I1387">
        <v>532.69301643169501</v>
      </c>
      <c r="J1387" s="80">
        <v>2016</v>
      </c>
      <c r="K1387" t="s">
        <v>40</v>
      </c>
      <c r="L1387">
        <v>1000</v>
      </c>
      <c r="M1387">
        <v>130.61708849999999</v>
      </c>
      <c r="O1387" t="s">
        <v>17</v>
      </c>
      <c r="P1387">
        <v>100</v>
      </c>
      <c r="Q1387" t="s">
        <v>13</v>
      </c>
      <c r="R1387" t="s">
        <v>16</v>
      </c>
      <c r="S1387" t="s">
        <v>16</v>
      </c>
      <c r="T1387" s="79">
        <v>0</v>
      </c>
      <c r="U1387" s="79">
        <v>15</v>
      </c>
      <c r="V1387" s="79">
        <v>7.5</v>
      </c>
      <c r="W1387" s="79">
        <v>15</v>
      </c>
      <c r="X1387">
        <v>1.092945329</v>
      </c>
      <c r="Y1387" t="s">
        <v>1104</v>
      </c>
      <c r="Z1387" t="s">
        <v>622</v>
      </c>
      <c r="AA1387">
        <v>53</v>
      </c>
      <c r="AB1387">
        <v>1.64</v>
      </c>
      <c r="AC1387">
        <v>0.63</v>
      </c>
      <c r="AD1387" t="s">
        <v>525</v>
      </c>
      <c r="AE1387" t="s">
        <v>553</v>
      </c>
      <c r="AF1387">
        <v>0.10003550079981478</v>
      </c>
      <c r="AG1387">
        <v>0.31</v>
      </c>
      <c r="AH1387">
        <v>3.1011005247942581E-2</v>
      </c>
      <c r="AI1387">
        <v>6.9024495551872206E-2</v>
      </c>
      <c r="AJ1387">
        <v>0.31</v>
      </c>
      <c r="AK1387">
        <v>3.1011005247942581E-2</v>
      </c>
      <c r="AL1387">
        <v>6.9024495551872206E-2</v>
      </c>
      <c r="AM1387">
        <v>4.0505672169444802</v>
      </c>
      <c r="AN1387">
        <v>9.0157786441667476</v>
      </c>
      <c r="AO1387">
        <v>4.4270485195599995E-3</v>
      </c>
      <c r="AP1387">
        <v>9.8537531564399997E-3</v>
      </c>
      <c r="AQ1387">
        <v>0.13288496611575845</v>
      </c>
    </row>
    <row r="1388" spans="1:43" x14ac:dyDescent="0.35">
      <c r="A1388">
        <v>1387</v>
      </c>
      <c r="B1388">
        <v>98</v>
      </c>
      <c r="C1388" t="s">
        <v>39</v>
      </c>
      <c r="D1388" s="4">
        <v>54.099144000000003</v>
      </c>
      <c r="E1388" s="5">
        <v>-3.269183</v>
      </c>
      <c r="G1388" t="s">
        <v>614</v>
      </c>
      <c r="H1388" s="23">
        <v>12</v>
      </c>
      <c r="I1388">
        <v>370.59980526875597</v>
      </c>
      <c r="J1388" s="80">
        <v>2017</v>
      </c>
      <c r="K1388" t="s">
        <v>40</v>
      </c>
      <c r="L1388">
        <v>1000</v>
      </c>
      <c r="M1388">
        <v>130.61708849999999</v>
      </c>
      <c r="O1388" t="s">
        <v>17</v>
      </c>
      <c r="P1388">
        <v>100</v>
      </c>
      <c r="Q1388" t="s">
        <v>13</v>
      </c>
      <c r="R1388" t="s">
        <v>16</v>
      </c>
      <c r="S1388" t="s">
        <v>16</v>
      </c>
      <c r="T1388" s="79">
        <v>0</v>
      </c>
      <c r="U1388" s="79">
        <v>15</v>
      </c>
      <c r="V1388" s="79">
        <v>7.5</v>
      </c>
      <c r="W1388" s="79">
        <v>15</v>
      </c>
      <c r="X1388">
        <v>0.93194745000000001</v>
      </c>
      <c r="Y1388" t="s">
        <v>1114</v>
      </c>
      <c r="Z1388" t="s">
        <v>622</v>
      </c>
      <c r="AA1388">
        <v>100</v>
      </c>
      <c r="AB1388">
        <v>2.71</v>
      </c>
      <c r="AC1388">
        <v>0.38</v>
      </c>
      <c r="AD1388" t="s">
        <v>525</v>
      </c>
      <c r="AE1388" t="s">
        <v>553</v>
      </c>
      <c r="AF1388">
        <v>0.19385928537780395</v>
      </c>
      <c r="AG1388">
        <v>0.31</v>
      </c>
      <c r="AH1388">
        <v>6.0096378467119224E-2</v>
      </c>
      <c r="AI1388">
        <v>0.13376290691068471</v>
      </c>
      <c r="AJ1388">
        <v>0.31</v>
      </c>
      <c r="AK1388">
        <v>6.0096378467119224E-2</v>
      </c>
      <c r="AL1388">
        <v>0.13376290691068471</v>
      </c>
      <c r="AM1388">
        <v>7.8496139847692046</v>
      </c>
      <c r="AN1388">
        <v>17.471721449970165</v>
      </c>
      <c r="AO1388">
        <v>7.3154277365899984E-3</v>
      </c>
      <c r="AP1388">
        <v>1.6282726252409997E-2</v>
      </c>
      <c r="AQ1388">
        <v>0.1318241227762269</v>
      </c>
    </row>
    <row r="1389" spans="1:43" x14ac:dyDescent="0.35">
      <c r="A1389">
        <v>1388</v>
      </c>
      <c r="B1389">
        <v>98</v>
      </c>
      <c r="C1389" t="s">
        <v>39</v>
      </c>
      <c r="D1389" s="4">
        <v>54.533532999999998</v>
      </c>
      <c r="E1389" s="5">
        <v>-0.74734199999999995</v>
      </c>
      <c r="G1389" t="s">
        <v>614</v>
      </c>
      <c r="H1389" s="23">
        <v>0</v>
      </c>
      <c r="I1389">
        <v>346.26046071239301</v>
      </c>
      <c r="J1389" s="80">
        <v>2018</v>
      </c>
      <c r="K1389" t="s">
        <v>40</v>
      </c>
      <c r="L1389">
        <v>1000</v>
      </c>
      <c r="M1389">
        <v>130.61708849999999</v>
      </c>
      <c r="O1389" t="s">
        <v>17</v>
      </c>
      <c r="P1389">
        <v>100</v>
      </c>
      <c r="Q1389" t="s">
        <v>13</v>
      </c>
      <c r="R1389" t="s">
        <v>16</v>
      </c>
      <c r="S1389" t="s">
        <v>16</v>
      </c>
      <c r="T1389" s="79">
        <v>0</v>
      </c>
      <c r="U1389" s="79">
        <v>15</v>
      </c>
      <c r="V1389" s="79">
        <v>7.5</v>
      </c>
      <c r="W1389" s="79">
        <v>15</v>
      </c>
      <c r="X1389">
        <v>1.788789671</v>
      </c>
      <c r="Y1389" t="s">
        <v>1122</v>
      </c>
      <c r="Z1389" t="s">
        <v>622</v>
      </c>
      <c r="AA1389">
        <v>30</v>
      </c>
      <c r="AB1389">
        <v>34.93</v>
      </c>
      <c r="AC1389">
        <v>8.77</v>
      </c>
      <c r="AD1389" t="s">
        <v>525</v>
      </c>
      <c r="AE1389" t="s">
        <v>553</v>
      </c>
      <c r="AF1389">
        <v>1.3018113333385108</v>
      </c>
      <c r="AG1389">
        <v>0.31</v>
      </c>
      <c r="AH1389">
        <v>0.40356151333493834</v>
      </c>
      <c r="AI1389">
        <v>0.89824982000357245</v>
      </c>
      <c r="AJ1389">
        <v>0.31</v>
      </c>
      <c r="AK1389">
        <v>0.40356151333493834</v>
      </c>
      <c r="AL1389">
        <v>0.89824982000357245</v>
      </c>
      <c r="AM1389">
        <v>52.712029902463577</v>
      </c>
      <c r="AN1389">
        <v>117.32677623451568</v>
      </c>
      <c r="AO1389">
        <v>9.4290734626969977E-2</v>
      </c>
      <c r="AP1389">
        <v>0.20987292546002992</v>
      </c>
      <c r="AQ1389">
        <v>0.13341858489683281</v>
      </c>
    </row>
    <row r="1390" spans="1:43" x14ac:dyDescent="0.35">
      <c r="A1390">
        <v>1389</v>
      </c>
      <c r="B1390">
        <v>98</v>
      </c>
      <c r="C1390" t="s">
        <v>39</v>
      </c>
      <c r="D1390" s="4">
        <v>50.631366999999997</v>
      </c>
      <c r="E1390" s="5">
        <v>-3.4319570000000001</v>
      </c>
      <c r="F1390">
        <v>0</v>
      </c>
      <c r="G1390" t="s">
        <v>10</v>
      </c>
      <c r="H1390">
        <v>0</v>
      </c>
      <c r="I1390">
        <v>241.712082953264</v>
      </c>
      <c r="J1390" s="80">
        <v>2018</v>
      </c>
      <c r="K1390" t="s">
        <v>30</v>
      </c>
      <c r="L1390">
        <v>500</v>
      </c>
      <c r="M1390">
        <v>62.735052189999998</v>
      </c>
      <c r="O1390" t="s">
        <v>17</v>
      </c>
      <c r="P1390">
        <v>100</v>
      </c>
      <c r="Q1390" t="s">
        <v>13</v>
      </c>
      <c r="R1390" t="s">
        <v>16</v>
      </c>
      <c r="S1390" t="s">
        <v>16</v>
      </c>
      <c r="T1390" s="79">
        <v>0</v>
      </c>
      <c r="U1390" s="79">
        <v>15</v>
      </c>
      <c r="V1390" s="79">
        <v>7.5</v>
      </c>
      <c r="W1390" s="79">
        <v>15</v>
      </c>
      <c r="X1390">
        <v>0.93194745000000001</v>
      </c>
      <c r="Y1390" t="s">
        <v>1114</v>
      </c>
      <c r="Z1390" t="s">
        <v>622</v>
      </c>
      <c r="AA1390">
        <v>15</v>
      </c>
      <c r="AB1390">
        <v>19.559999999999999</v>
      </c>
      <c r="AC1390">
        <v>6.33</v>
      </c>
      <c r="AD1390" t="s">
        <v>525</v>
      </c>
      <c r="AE1390" t="s">
        <v>553</v>
      </c>
      <c r="AF1390">
        <v>1.3992205247194995</v>
      </c>
      <c r="AG1390">
        <v>0.31</v>
      </c>
      <c r="AH1390">
        <v>0.43375836266304485</v>
      </c>
      <c r="AI1390">
        <v>0.96546216205645474</v>
      </c>
      <c r="AJ1390">
        <v>0.31</v>
      </c>
      <c r="AK1390">
        <v>0.43375836266304485</v>
      </c>
      <c r="AL1390">
        <v>0.96546216205645474</v>
      </c>
      <c r="AM1390">
        <v>27.21185351951506</v>
      </c>
      <c r="AN1390">
        <v>60.568319124081924</v>
      </c>
      <c r="AO1390">
        <v>2.5360017497285586E-2</v>
      </c>
      <c r="AP1390">
        <v>5.644649055847438E-2</v>
      </c>
      <c r="AQ1390">
        <v>0.13341858489683281</v>
      </c>
    </row>
    <row r="1391" spans="1:43" x14ac:dyDescent="0.35">
      <c r="A1391">
        <v>1390</v>
      </c>
      <c r="B1391">
        <v>98</v>
      </c>
      <c r="C1391" t="s">
        <v>39</v>
      </c>
      <c r="D1391" s="4">
        <v>50.631366999999997</v>
      </c>
      <c r="E1391" s="5">
        <v>-3.4319570000000001</v>
      </c>
      <c r="G1391" t="s">
        <v>614</v>
      </c>
      <c r="H1391" s="23">
        <v>0</v>
      </c>
      <c r="I1391">
        <v>241.712082953264</v>
      </c>
      <c r="J1391" s="80">
        <v>2018</v>
      </c>
      <c r="K1391" t="s">
        <v>40</v>
      </c>
      <c r="L1391">
        <v>1000</v>
      </c>
      <c r="M1391">
        <v>130.61708849999999</v>
      </c>
      <c r="O1391" t="s">
        <v>17</v>
      </c>
      <c r="P1391">
        <v>100</v>
      </c>
      <c r="Q1391" t="s">
        <v>13</v>
      </c>
      <c r="R1391" t="s">
        <v>16</v>
      </c>
      <c r="S1391" t="s">
        <v>16</v>
      </c>
      <c r="T1391" s="79">
        <v>0</v>
      </c>
      <c r="U1391" s="79">
        <v>15</v>
      </c>
      <c r="V1391" s="79">
        <v>7.5</v>
      </c>
      <c r="W1391" s="79">
        <v>15</v>
      </c>
      <c r="X1391">
        <v>0.93194745000000001</v>
      </c>
      <c r="Y1391" t="s">
        <v>1114</v>
      </c>
      <c r="Z1391" t="s">
        <v>622</v>
      </c>
      <c r="AA1391">
        <v>10</v>
      </c>
      <c r="AB1391">
        <v>31.2</v>
      </c>
      <c r="AC1391">
        <v>23.76</v>
      </c>
      <c r="AD1391" t="s">
        <v>525</v>
      </c>
      <c r="AE1391" t="s">
        <v>553</v>
      </c>
      <c r="AF1391">
        <v>2.2318854995525768</v>
      </c>
      <c r="AG1391">
        <v>0.31</v>
      </c>
      <c r="AH1391">
        <v>0.69188450486129882</v>
      </c>
      <c r="AI1391">
        <v>1.5400009946912778</v>
      </c>
      <c r="AJ1391">
        <v>0.31</v>
      </c>
      <c r="AK1391">
        <v>0.69188450486129882</v>
      </c>
      <c r="AL1391">
        <v>1.5400009946912778</v>
      </c>
      <c r="AM1391">
        <v>90.371939603246943</v>
      </c>
      <c r="AN1391">
        <v>201.15044621367866</v>
      </c>
      <c r="AO1391">
        <v>8.4221898664799996E-2</v>
      </c>
      <c r="AP1391">
        <v>0.1874616454152</v>
      </c>
      <c r="AQ1391">
        <v>0.13341858489683281</v>
      </c>
    </row>
    <row r="1392" spans="1:43" x14ac:dyDescent="0.35">
      <c r="A1392">
        <v>1391</v>
      </c>
      <c r="B1392">
        <v>98</v>
      </c>
      <c r="C1392" t="s">
        <v>39</v>
      </c>
      <c r="D1392" s="4">
        <v>54.083748</v>
      </c>
      <c r="E1392" s="5">
        <v>-2.8592849999999999</v>
      </c>
      <c r="F1392">
        <v>0</v>
      </c>
      <c r="G1392" t="s">
        <v>10</v>
      </c>
      <c r="H1392">
        <v>0</v>
      </c>
      <c r="I1392">
        <v>423.48093400118597</v>
      </c>
      <c r="J1392" s="80">
        <v>2018</v>
      </c>
      <c r="K1392" t="s">
        <v>30</v>
      </c>
      <c r="L1392">
        <v>500</v>
      </c>
      <c r="M1392">
        <v>62.735052189999998</v>
      </c>
      <c r="O1392" t="s">
        <v>17</v>
      </c>
      <c r="P1392">
        <v>100</v>
      </c>
      <c r="Q1392" t="s">
        <v>13</v>
      </c>
      <c r="R1392" t="s">
        <v>16</v>
      </c>
      <c r="S1392" t="s">
        <v>16</v>
      </c>
      <c r="T1392" s="79">
        <v>0</v>
      </c>
      <c r="U1392" s="79">
        <v>15</v>
      </c>
      <c r="V1392" s="79">
        <v>7.5</v>
      </c>
      <c r="W1392" s="79">
        <v>15</v>
      </c>
      <c r="X1392">
        <v>0.93194745000000001</v>
      </c>
      <c r="Y1392" t="s">
        <v>1114</v>
      </c>
      <c r="Z1392" t="s">
        <v>622</v>
      </c>
      <c r="AA1392">
        <v>25</v>
      </c>
      <c r="AB1392">
        <v>4.93</v>
      </c>
      <c r="AC1392">
        <v>1.59</v>
      </c>
      <c r="AD1392" t="s">
        <v>525</v>
      </c>
      <c r="AE1392" t="s">
        <v>553</v>
      </c>
      <c r="AF1392">
        <v>0.35266652284596806</v>
      </c>
      <c r="AG1392">
        <v>0.31</v>
      </c>
      <c r="AH1392">
        <v>0.10932662208225009</v>
      </c>
      <c r="AI1392">
        <v>0.24333990076371798</v>
      </c>
      <c r="AJ1392">
        <v>0.31</v>
      </c>
      <c r="AK1392">
        <v>0.10932662208225009</v>
      </c>
      <c r="AL1392">
        <v>0.24333990076371798</v>
      </c>
      <c r="AM1392">
        <v>6.858611342086367</v>
      </c>
      <c r="AN1392">
        <v>15.265941374321269</v>
      </c>
      <c r="AO1392">
        <v>6.3918653507984676E-3</v>
      </c>
      <c r="AP1392">
        <v>1.4227055135648202E-2</v>
      </c>
      <c r="AQ1392">
        <v>0.13341858489683281</v>
      </c>
    </row>
    <row r="1393" spans="1:43" x14ac:dyDescent="0.35">
      <c r="A1393">
        <v>1392</v>
      </c>
      <c r="B1393">
        <v>98</v>
      </c>
      <c r="C1393" t="s">
        <v>39</v>
      </c>
      <c r="D1393" s="4">
        <v>53.445659999999997</v>
      </c>
      <c r="E1393" s="5">
        <v>-3.0246940000000002</v>
      </c>
      <c r="F1393">
        <v>0</v>
      </c>
      <c r="G1393" t="s">
        <v>10</v>
      </c>
      <c r="H1393">
        <v>0</v>
      </c>
      <c r="I1393">
        <v>493.76810926516401</v>
      </c>
      <c r="J1393" s="80">
        <v>2017</v>
      </c>
      <c r="K1393" t="s">
        <v>30</v>
      </c>
      <c r="L1393">
        <v>500</v>
      </c>
      <c r="M1393">
        <v>62.735052189999998</v>
      </c>
      <c r="O1393" t="s">
        <v>17</v>
      </c>
      <c r="P1393">
        <v>100</v>
      </c>
      <c r="Q1393" t="s">
        <v>13</v>
      </c>
      <c r="R1393" t="s">
        <v>16</v>
      </c>
      <c r="S1393" t="s">
        <v>16</v>
      </c>
      <c r="T1393" s="79">
        <v>0</v>
      </c>
      <c r="U1393" s="79">
        <v>15</v>
      </c>
      <c r="V1393" s="79">
        <v>7.5</v>
      </c>
      <c r="W1393" s="79">
        <v>15</v>
      </c>
      <c r="X1393">
        <v>0.93194745000000001</v>
      </c>
      <c r="Y1393" t="s">
        <v>1114</v>
      </c>
      <c r="Z1393" t="s">
        <v>622</v>
      </c>
      <c r="AA1393">
        <v>30</v>
      </c>
      <c r="AB1393">
        <v>42.67</v>
      </c>
      <c r="AC1393">
        <v>14.29</v>
      </c>
      <c r="AD1393" t="s">
        <v>525</v>
      </c>
      <c r="AE1393" t="s">
        <v>553</v>
      </c>
      <c r="AF1393">
        <v>3.0523895598047583</v>
      </c>
      <c r="AG1393">
        <v>0.31</v>
      </c>
      <c r="AH1393">
        <v>0.94624076353947506</v>
      </c>
      <c r="AI1393">
        <v>2.1061487962652832</v>
      </c>
      <c r="AJ1393">
        <v>0.31</v>
      </c>
      <c r="AK1393">
        <v>0.94624076353947506</v>
      </c>
      <c r="AL1393">
        <v>2.1061487962652832</v>
      </c>
      <c r="AM1393">
        <v>59.362463684954413</v>
      </c>
      <c r="AN1393">
        <v>132.1293546536082</v>
      </c>
      <c r="AO1393">
        <v>5.5322696656910864E-2</v>
      </c>
      <c r="AP1393">
        <v>0.1231376151395758</v>
      </c>
      <c r="AQ1393">
        <v>0.13341858489683281</v>
      </c>
    </row>
    <row r="1394" spans="1:43" x14ac:dyDescent="0.35">
      <c r="A1394">
        <v>1393</v>
      </c>
      <c r="B1394">
        <v>98</v>
      </c>
      <c r="C1394" t="s">
        <v>39</v>
      </c>
      <c r="D1394" s="4">
        <v>50.121569999999998</v>
      </c>
      <c r="E1394" s="5">
        <v>-5.5100319999999998</v>
      </c>
      <c r="G1394" t="s">
        <v>614</v>
      </c>
      <c r="H1394" s="23">
        <v>1</v>
      </c>
      <c r="I1394">
        <v>190.15877138786001</v>
      </c>
      <c r="J1394" s="80">
        <v>2016</v>
      </c>
      <c r="K1394" t="s">
        <v>40</v>
      </c>
      <c r="L1394">
        <v>1000</v>
      </c>
      <c r="M1394">
        <v>130.61708849999999</v>
      </c>
      <c r="O1394" t="s">
        <v>17</v>
      </c>
      <c r="P1394">
        <v>100</v>
      </c>
      <c r="Q1394" t="s">
        <v>13</v>
      </c>
      <c r="R1394" t="s">
        <v>16</v>
      </c>
      <c r="S1394" t="s">
        <v>16</v>
      </c>
      <c r="T1394" s="79">
        <v>0</v>
      </c>
      <c r="U1394" s="79">
        <v>15</v>
      </c>
      <c r="V1394" s="79">
        <v>7.5</v>
      </c>
      <c r="W1394" s="79">
        <v>15</v>
      </c>
      <c r="X1394">
        <v>0.93194745000000001</v>
      </c>
      <c r="Y1394" t="s">
        <v>1114</v>
      </c>
      <c r="Z1394" t="s">
        <v>622</v>
      </c>
      <c r="AA1394">
        <v>21</v>
      </c>
      <c r="AB1394">
        <v>0.91</v>
      </c>
      <c r="AC1394">
        <v>0.37</v>
      </c>
      <c r="AD1394" t="s">
        <v>525</v>
      </c>
      <c r="AE1394" t="s">
        <v>553</v>
      </c>
      <c r="AF1394">
        <v>6.5096660403616807E-2</v>
      </c>
      <c r="AG1394">
        <v>0.31</v>
      </c>
      <c r="AH1394">
        <v>2.0179964725121211E-2</v>
      </c>
      <c r="AI1394">
        <v>4.49166956784956E-2</v>
      </c>
      <c r="AJ1394">
        <v>0.31</v>
      </c>
      <c r="AK1394">
        <v>2.0179964725121211E-2</v>
      </c>
      <c r="AL1394">
        <v>4.49166956784956E-2</v>
      </c>
      <c r="AM1394">
        <v>2.6358482384280353</v>
      </c>
      <c r="AN1394">
        <v>5.8668880145656273</v>
      </c>
      <c r="AO1394">
        <v>2.4564720443899994E-3</v>
      </c>
      <c r="AP1394">
        <v>5.4676313246099992E-3</v>
      </c>
      <c r="AQ1394">
        <v>0.13328497964724689</v>
      </c>
    </row>
    <row r="1395" spans="1:43" x14ac:dyDescent="0.35">
      <c r="A1395">
        <v>1394</v>
      </c>
      <c r="B1395">
        <v>98</v>
      </c>
      <c r="C1395" t="s">
        <v>39</v>
      </c>
      <c r="D1395" s="4">
        <v>50.418874000000002</v>
      </c>
      <c r="E1395" s="5">
        <v>-5.080749</v>
      </c>
      <c r="G1395" t="s">
        <v>614</v>
      </c>
      <c r="H1395" s="23">
        <v>3</v>
      </c>
      <c r="I1395">
        <v>187.709674918682</v>
      </c>
      <c r="J1395" s="80">
        <v>2017</v>
      </c>
      <c r="K1395" t="s">
        <v>40</v>
      </c>
      <c r="L1395">
        <v>1000</v>
      </c>
      <c r="M1395">
        <v>130.61708849999999</v>
      </c>
      <c r="O1395" t="s">
        <v>17</v>
      </c>
      <c r="P1395">
        <v>100</v>
      </c>
      <c r="Q1395" t="s">
        <v>13</v>
      </c>
      <c r="R1395" t="s">
        <v>16</v>
      </c>
      <c r="S1395" t="s">
        <v>16</v>
      </c>
      <c r="T1395" s="79">
        <v>0</v>
      </c>
      <c r="U1395" s="79">
        <v>15</v>
      </c>
      <c r="V1395" s="79">
        <v>7.5</v>
      </c>
      <c r="W1395" s="79">
        <v>15</v>
      </c>
      <c r="X1395">
        <v>0.93194745000000001</v>
      </c>
      <c r="Y1395" t="s">
        <v>1114</v>
      </c>
      <c r="Z1395" t="s">
        <v>622</v>
      </c>
      <c r="AA1395">
        <v>37</v>
      </c>
      <c r="AB1395">
        <v>4.97</v>
      </c>
      <c r="AC1395">
        <v>1.48</v>
      </c>
      <c r="AD1395" t="s">
        <v>525</v>
      </c>
      <c r="AE1395" t="s">
        <v>553</v>
      </c>
      <c r="AF1395">
        <v>0.35552791451206106</v>
      </c>
      <c r="AG1395">
        <v>0.31</v>
      </c>
      <c r="AH1395">
        <v>0.11021365349873893</v>
      </c>
      <c r="AI1395">
        <v>0.24531426101332213</v>
      </c>
      <c r="AJ1395">
        <v>0.31</v>
      </c>
      <c r="AK1395">
        <v>0.11021365349873893</v>
      </c>
      <c r="AL1395">
        <v>0.24531426101332213</v>
      </c>
      <c r="AM1395">
        <v>14.395786532953117</v>
      </c>
      <c r="AN1395">
        <v>32.042234541089194</v>
      </c>
      <c r="AO1395">
        <v>1.3416116550129999E-2</v>
      </c>
      <c r="AP1395">
        <v>2.9861678772869993E-2</v>
      </c>
      <c r="AQ1395">
        <v>0.13301817039062197</v>
      </c>
    </row>
    <row r="1396" spans="1:43" x14ac:dyDescent="0.35">
      <c r="A1396">
        <v>1395</v>
      </c>
      <c r="B1396">
        <v>98</v>
      </c>
      <c r="C1396" t="s">
        <v>39</v>
      </c>
      <c r="D1396" s="4">
        <v>51.434156000000002</v>
      </c>
      <c r="E1396" s="5">
        <v>-3.044114</v>
      </c>
      <c r="G1396" t="s">
        <v>614</v>
      </c>
      <c r="H1396" s="23">
        <v>4</v>
      </c>
      <c r="I1396">
        <v>249.04229481522501</v>
      </c>
      <c r="J1396" s="80">
        <v>2016</v>
      </c>
      <c r="K1396" t="s">
        <v>40</v>
      </c>
      <c r="L1396">
        <v>1000</v>
      </c>
      <c r="M1396">
        <v>130.61708849999999</v>
      </c>
      <c r="O1396" t="s">
        <v>17</v>
      </c>
      <c r="P1396">
        <v>100</v>
      </c>
      <c r="Q1396" t="s">
        <v>13</v>
      </c>
      <c r="R1396" t="s">
        <v>16</v>
      </c>
      <c r="S1396" t="s">
        <v>16</v>
      </c>
      <c r="T1396" s="79">
        <v>0</v>
      </c>
      <c r="U1396" s="79">
        <v>15</v>
      </c>
      <c r="V1396" s="79">
        <v>7.5</v>
      </c>
      <c r="W1396" s="79">
        <v>15</v>
      </c>
      <c r="X1396">
        <v>0.93194745000000001</v>
      </c>
      <c r="Y1396" t="s">
        <v>1114</v>
      </c>
      <c r="Z1396" t="s">
        <v>622</v>
      </c>
      <c r="AA1396">
        <v>17</v>
      </c>
      <c r="AB1396">
        <v>8.76</v>
      </c>
      <c r="AC1396">
        <v>4.18</v>
      </c>
      <c r="AD1396" t="s">
        <v>525</v>
      </c>
      <c r="AE1396" t="s">
        <v>553</v>
      </c>
      <c r="AF1396">
        <v>0.62664477487437731</v>
      </c>
      <c r="AG1396">
        <v>0.31</v>
      </c>
      <c r="AH1396">
        <v>0.19425988021105697</v>
      </c>
      <c r="AI1396">
        <v>0.43238489466332031</v>
      </c>
      <c r="AJ1396">
        <v>0.31</v>
      </c>
      <c r="AK1396">
        <v>0.19425988021105697</v>
      </c>
      <c r="AL1396">
        <v>0.43238489466332031</v>
      </c>
      <c r="AM1396">
        <v>25.373659965527022</v>
      </c>
      <c r="AN1396">
        <v>56.476856052302082</v>
      </c>
      <c r="AO1396">
        <v>2.3646917702039996E-2</v>
      </c>
      <c r="AP1396">
        <v>5.2633461981959999E-2</v>
      </c>
      <c r="AQ1396">
        <v>0.13288496611575845</v>
      </c>
    </row>
    <row r="1397" spans="1:43" x14ac:dyDescent="0.35">
      <c r="A1397">
        <v>1396</v>
      </c>
      <c r="B1397">
        <v>98</v>
      </c>
      <c r="C1397" t="s">
        <v>39</v>
      </c>
      <c r="D1397" s="4">
        <v>53.607244999999999</v>
      </c>
      <c r="E1397" s="5">
        <v>-6.3107999999999997E-2</v>
      </c>
      <c r="G1397" t="s">
        <v>614</v>
      </c>
      <c r="H1397" s="23">
        <v>7</v>
      </c>
      <c r="I1397">
        <v>172.162085660608</v>
      </c>
      <c r="J1397" s="80">
        <v>2016</v>
      </c>
      <c r="K1397" t="s">
        <v>40</v>
      </c>
      <c r="L1397">
        <v>1000</v>
      </c>
      <c r="M1397">
        <v>130.61708849999999</v>
      </c>
      <c r="O1397" t="s">
        <v>17</v>
      </c>
      <c r="P1397">
        <v>100</v>
      </c>
      <c r="Q1397" t="s">
        <v>13</v>
      </c>
      <c r="R1397" t="s">
        <v>16</v>
      </c>
      <c r="S1397" t="s">
        <v>16</v>
      </c>
      <c r="T1397" s="79">
        <v>0</v>
      </c>
      <c r="U1397" s="79">
        <v>15</v>
      </c>
      <c r="V1397" s="79">
        <v>7.5</v>
      </c>
      <c r="W1397" s="79">
        <v>15</v>
      </c>
      <c r="X1397">
        <v>1.092945329</v>
      </c>
      <c r="Y1397" t="s">
        <v>1104</v>
      </c>
      <c r="Z1397" t="s">
        <v>622</v>
      </c>
      <c r="AA1397">
        <v>77</v>
      </c>
      <c r="AB1397">
        <v>7.29</v>
      </c>
      <c r="AC1397">
        <v>1.36</v>
      </c>
      <c r="AD1397" t="s">
        <v>525</v>
      </c>
      <c r="AE1397" t="s">
        <v>553</v>
      </c>
      <c r="AF1397">
        <v>0.44467000050649375</v>
      </c>
      <c r="AG1397">
        <v>0.31</v>
      </c>
      <c r="AH1397">
        <v>0.13784770015701306</v>
      </c>
      <c r="AI1397">
        <v>0.30682230034948066</v>
      </c>
      <c r="AJ1397">
        <v>0.31</v>
      </c>
      <c r="AK1397">
        <v>0.13784770015701306</v>
      </c>
      <c r="AL1397">
        <v>0.30682230034948066</v>
      </c>
      <c r="AM1397">
        <v>18.005265250930037</v>
      </c>
      <c r="AN1397">
        <v>40.076235558521695</v>
      </c>
      <c r="AO1397">
        <v>1.9678770553409997E-2</v>
      </c>
      <c r="AP1397">
        <v>4.3801134457589992E-2</v>
      </c>
      <c r="AQ1397">
        <v>0.13248615310083081</v>
      </c>
    </row>
    <row r="1398" spans="1:43" x14ac:dyDescent="0.35">
      <c r="A1398">
        <v>1397</v>
      </c>
      <c r="B1398">
        <v>99</v>
      </c>
      <c r="D1398" s="4">
        <v>-6.1006</v>
      </c>
      <c r="E1398" s="18">
        <v>152.5609</v>
      </c>
      <c r="G1398" t="s">
        <v>613</v>
      </c>
      <c r="H1398">
        <v>5800</v>
      </c>
      <c r="I1398">
        <v>5.5089275174810597</v>
      </c>
      <c r="J1398" s="80">
        <v>2019</v>
      </c>
      <c r="K1398" t="s">
        <v>30</v>
      </c>
      <c r="L1398">
        <v>73</v>
      </c>
      <c r="M1398">
        <v>8.1921064129999994</v>
      </c>
      <c r="N1398">
        <v>12.375999999999999</v>
      </c>
      <c r="O1398" t="s">
        <v>15</v>
      </c>
      <c r="P1398">
        <v>94.8</v>
      </c>
      <c r="Q1398" t="s">
        <v>13</v>
      </c>
      <c r="R1398" t="s">
        <v>14</v>
      </c>
      <c r="S1398" t="s">
        <v>14</v>
      </c>
      <c r="X1398">
        <v>1.173715329</v>
      </c>
      <c r="Y1398" t="s">
        <v>1110</v>
      </c>
      <c r="Z1398" t="s">
        <v>622</v>
      </c>
      <c r="AA1398">
        <v>1</v>
      </c>
      <c r="AB1398">
        <v>53.3</v>
      </c>
      <c r="AE1398" t="s">
        <v>532</v>
      </c>
      <c r="AF1398">
        <v>53.3</v>
      </c>
      <c r="AG1398">
        <v>1</v>
      </c>
      <c r="AH1398">
        <v>53.3</v>
      </c>
      <c r="AI1398">
        <v>0</v>
      </c>
      <c r="AJ1398">
        <v>1</v>
      </c>
      <c r="AK1398">
        <v>53.3</v>
      </c>
      <c r="AL1398">
        <v>0</v>
      </c>
      <c r="AM1398">
        <v>460.58994916972568</v>
      </c>
      <c r="AN1398">
        <v>0</v>
      </c>
      <c r="AO1398">
        <v>0.54060148372383787</v>
      </c>
      <c r="AP1398">
        <v>0</v>
      </c>
      <c r="AQ1398">
        <v>3.9950326223948073E-4</v>
      </c>
    </row>
    <row r="1399" spans="1:43" x14ac:dyDescent="0.35">
      <c r="A1399">
        <v>1398</v>
      </c>
      <c r="B1399">
        <v>99</v>
      </c>
      <c r="D1399" s="4">
        <v>3.9954000000000001</v>
      </c>
      <c r="E1399" s="5">
        <v>134.60210000000001</v>
      </c>
      <c r="G1399" t="s">
        <v>613</v>
      </c>
      <c r="H1399">
        <v>4900</v>
      </c>
      <c r="I1399">
        <v>0</v>
      </c>
      <c r="J1399" s="80">
        <v>2019</v>
      </c>
      <c r="K1399" t="s">
        <v>60</v>
      </c>
      <c r="L1399">
        <v>73</v>
      </c>
      <c r="M1399">
        <v>8.1921064129999994</v>
      </c>
      <c r="N1399">
        <v>12.375999999999999</v>
      </c>
      <c r="O1399" t="s">
        <v>15</v>
      </c>
      <c r="P1399">
        <v>94.8</v>
      </c>
      <c r="Q1399" t="s">
        <v>13</v>
      </c>
      <c r="R1399" t="s">
        <v>14</v>
      </c>
      <c r="S1399" t="s">
        <v>14</v>
      </c>
      <c r="X1399">
        <v>1.0774796689999999</v>
      </c>
      <c r="Y1399" t="s">
        <v>1110</v>
      </c>
      <c r="Z1399" t="s">
        <v>622</v>
      </c>
      <c r="AA1399">
        <v>1</v>
      </c>
      <c r="AB1399">
        <v>53.3</v>
      </c>
      <c r="AE1399" t="s">
        <v>532</v>
      </c>
      <c r="AF1399">
        <v>53.3</v>
      </c>
      <c r="AG1399" t="s">
        <v>671</v>
      </c>
      <c r="AH1399" t="s">
        <v>1129</v>
      </c>
      <c r="AI1399" t="s">
        <v>1130</v>
      </c>
      <c r="AJ1399">
        <v>0.59524549999999998</v>
      </c>
      <c r="AK1399">
        <v>31.726585149999998</v>
      </c>
      <c r="AL1399">
        <v>21.573414849999999</v>
      </c>
      <c r="AM1399">
        <v>274.16409458850796</v>
      </c>
      <c r="AN1399">
        <v>186.42585458121775</v>
      </c>
      <c r="AO1399">
        <v>0.29540623788891024</v>
      </c>
      <c r="AP1399">
        <v>0.20087006808721261</v>
      </c>
      <c r="AQ1399">
        <v>9.8430191489943565E-4</v>
      </c>
    </row>
    <row r="1400" spans="1:43" x14ac:dyDescent="0.35">
      <c r="A1400">
        <v>1399</v>
      </c>
      <c r="B1400">
        <v>99</v>
      </c>
      <c r="D1400" s="4">
        <v>0.89749999999999996</v>
      </c>
      <c r="E1400" s="5">
        <v>148.8887</v>
      </c>
      <c r="G1400" t="s">
        <v>59</v>
      </c>
      <c r="H1400">
        <v>7190</v>
      </c>
      <c r="I1400">
        <v>0</v>
      </c>
      <c r="J1400" s="80">
        <v>2019</v>
      </c>
      <c r="K1400" t="s">
        <v>60</v>
      </c>
      <c r="L1400">
        <v>73</v>
      </c>
      <c r="M1400">
        <v>8.1921064129999994</v>
      </c>
      <c r="N1400">
        <v>12.375999999999999</v>
      </c>
      <c r="O1400" t="s">
        <v>15</v>
      </c>
      <c r="P1400">
        <v>94.8</v>
      </c>
      <c r="Q1400" t="s">
        <v>13</v>
      </c>
      <c r="R1400" t="s">
        <v>14</v>
      </c>
      <c r="S1400" t="s">
        <v>14</v>
      </c>
      <c r="X1400">
        <v>1.5753479850000001</v>
      </c>
      <c r="Y1400" t="s">
        <v>712</v>
      </c>
      <c r="Z1400" t="s">
        <v>626</v>
      </c>
      <c r="AA1400">
        <v>1</v>
      </c>
      <c r="AB1400">
        <v>26.7</v>
      </c>
      <c r="AE1400" t="s">
        <v>532</v>
      </c>
      <c r="AF1400">
        <v>26.7</v>
      </c>
      <c r="AG1400">
        <v>1</v>
      </c>
      <c r="AH1400">
        <v>26.7</v>
      </c>
      <c r="AI1400">
        <v>0</v>
      </c>
      <c r="AJ1400">
        <v>1</v>
      </c>
      <c r="AK1400">
        <v>26.7</v>
      </c>
      <c r="AL1400">
        <v>0</v>
      </c>
      <c r="AM1400">
        <v>230.7270477079114</v>
      </c>
      <c r="AN1400">
        <v>0</v>
      </c>
      <c r="AO1400">
        <v>0.3634753896916571</v>
      </c>
      <c r="AP1400">
        <v>0</v>
      </c>
      <c r="AQ1400">
        <v>9.9243833167718436E-5</v>
      </c>
    </row>
    <row r="1401" spans="1:43" x14ac:dyDescent="0.35">
      <c r="A1401">
        <v>1400</v>
      </c>
      <c r="B1401">
        <v>99</v>
      </c>
      <c r="D1401" s="4">
        <v>-5.8662000000000001</v>
      </c>
      <c r="E1401" s="5">
        <v>152.42519999999999</v>
      </c>
      <c r="G1401" t="s">
        <v>59</v>
      </c>
      <c r="H1401">
        <v>8225</v>
      </c>
      <c r="I1401">
        <v>5.5089275084925102</v>
      </c>
      <c r="J1401" s="80">
        <v>2019</v>
      </c>
      <c r="K1401" t="s">
        <v>60</v>
      </c>
      <c r="L1401">
        <v>73</v>
      </c>
      <c r="M1401">
        <v>8.1921064129999994</v>
      </c>
      <c r="N1401">
        <v>12.375999999999999</v>
      </c>
      <c r="O1401" t="s">
        <v>15</v>
      </c>
      <c r="P1401">
        <v>94.8</v>
      </c>
      <c r="Q1401" t="s">
        <v>13</v>
      </c>
      <c r="R1401" t="s">
        <v>14</v>
      </c>
      <c r="S1401" t="s">
        <v>14</v>
      </c>
      <c r="X1401">
        <v>1.5753479850000001</v>
      </c>
      <c r="Y1401" t="s">
        <v>712</v>
      </c>
      <c r="Z1401" t="s">
        <v>626</v>
      </c>
      <c r="AA1401">
        <v>1</v>
      </c>
      <c r="AB1401">
        <v>133.30000000000001</v>
      </c>
      <c r="AE1401" t="s">
        <v>532</v>
      </c>
      <c r="AF1401">
        <v>133.30000000000001</v>
      </c>
      <c r="AG1401">
        <v>0.4</v>
      </c>
      <c r="AH1401">
        <v>53.320000000000007</v>
      </c>
      <c r="AI1401">
        <v>79.98</v>
      </c>
      <c r="AJ1401">
        <v>0.4</v>
      </c>
      <c r="AK1401">
        <v>53.320000000000007</v>
      </c>
      <c r="AL1401">
        <v>79.98</v>
      </c>
      <c r="AM1401">
        <v>460.76277841894517</v>
      </c>
      <c r="AN1401">
        <v>691.14416762841768</v>
      </c>
      <c r="AO1401">
        <v>0.72586171454528681</v>
      </c>
      <c r="AP1401">
        <v>1.0887925718179301</v>
      </c>
      <c r="AQ1401">
        <v>3.5184738693455539E-5</v>
      </c>
    </row>
    <row r="1402" spans="1:43" x14ac:dyDescent="0.35">
      <c r="A1402">
        <v>1401</v>
      </c>
      <c r="B1402">
        <v>99</v>
      </c>
      <c r="D1402" s="4">
        <v>-6.3258000000000001</v>
      </c>
      <c r="E1402" s="5">
        <v>153.74299999999999</v>
      </c>
      <c r="G1402" t="s">
        <v>59</v>
      </c>
      <c r="H1402">
        <v>8930</v>
      </c>
      <c r="I1402">
        <v>0</v>
      </c>
      <c r="J1402" s="80">
        <v>2019</v>
      </c>
      <c r="K1402" t="s">
        <v>60</v>
      </c>
      <c r="L1402">
        <v>73</v>
      </c>
      <c r="M1402">
        <v>8.1921064129999994</v>
      </c>
      <c r="N1402">
        <v>12.375999999999999</v>
      </c>
      <c r="O1402" t="s">
        <v>15</v>
      </c>
      <c r="P1402">
        <v>94.8</v>
      </c>
      <c r="Q1402" t="s">
        <v>13</v>
      </c>
      <c r="R1402" t="s">
        <v>14</v>
      </c>
      <c r="S1402" t="s">
        <v>14</v>
      </c>
      <c r="X1402">
        <v>1.5753479850000001</v>
      </c>
      <c r="Y1402" t="s">
        <v>712</v>
      </c>
      <c r="Z1402" t="s">
        <v>626</v>
      </c>
      <c r="AA1402">
        <v>1</v>
      </c>
      <c r="AB1402">
        <v>66.7</v>
      </c>
      <c r="AE1402" t="s">
        <v>532</v>
      </c>
      <c r="AF1402">
        <v>66.7</v>
      </c>
      <c r="AG1402">
        <v>0.5</v>
      </c>
      <c r="AH1402">
        <v>33.35</v>
      </c>
      <c r="AI1402">
        <v>33.35</v>
      </c>
      <c r="AJ1402">
        <v>0.5</v>
      </c>
      <c r="AK1402">
        <v>33.35</v>
      </c>
      <c r="AL1402">
        <v>33.35</v>
      </c>
      <c r="AM1402">
        <v>288.19277307336495</v>
      </c>
      <c r="AN1402">
        <v>288.19277307336495</v>
      </c>
      <c r="AO1402">
        <v>0.45400390435268773</v>
      </c>
      <c r="AP1402">
        <v>0.45400390435268773</v>
      </c>
      <c r="AQ1402">
        <v>1.7361799238839911E-5</v>
      </c>
    </row>
    <row r="1403" spans="1:43" x14ac:dyDescent="0.35">
      <c r="A1403">
        <v>1402</v>
      </c>
      <c r="B1403">
        <v>99</v>
      </c>
      <c r="D1403" s="4">
        <v>11.3537</v>
      </c>
      <c r="E1403" s="5">
        <v>142.4041</v>
      </c>
      <c r="G1403" t="s">
        <v>59</v>
      </c>
      <c r="H1403">
        <v>10890</v>
      </c>
      <c r="I1403">
        <v>0</v>
      </c>
      <c r="J1403" s="80">
        <v>2019</v>
      </c>
      <c r="K1403" t="s">
        <v>60</v>
      </c>
      <c r="L1403">
        <v>73</v>
      </c>
      <c r="M1403">
        <v>8.1921064129999994</v>
      </c>
      <c r="N1403">
        <v>12.375999999999999</v>
      </c>
      <c r="O1403" t="s">
        <v>15</v>
      </c>
      <c r="P1403">
        <v>94.8</v>
      </c>
      <c r="Q1403" t="s">
        <v>13</v>
      </c>
      <c r="R1403" t="s">
        <v>14</v>
      </c>
      <c r="S1403" t="s">
        <v>14</v>
      </c>
      <c r="X1403">
        <v>1.5753479850000001</v>
      </c>
      <c r="Y1403" t="s">
        <v>712</v>
      </c>
      <c r="Z1403" t="s">
        <v>626</v>
      </c>
      <c r="AA1403">
        <v>1</v>
      </c>
      <c r="AB1403">
        <v>93.3</v>
      </c>
      <c r="AE1403" t="s">
        <v>532</v>
      </c>
      <c r="AF1403">
        <v>93.3</v>
      </c>
      <c r="AG1403">
        <v>1</v>
      </c>
      <c r="AH1403">
        <v>93.3</v>
      </c>
      <c r="AI1403">
        <v>0</v>
      </c>
      <c r="AJ1403">
        <v>1</v>
      </c>
      <c r="AK1403">
        <v>93.3</v>
      </c>
      <c r="AL1403">
        <v>0</v>
      </c>
      <c r="AM1403">
        <v>806.24844760854421</v>
      </c>
      <c r="AN1403">
        <v>0</v>
      </c>
      <c r="AO1403">
        <v>1.2701218673494983</v>
      </c>
      <c r="AP1403">
        <v>0</v>
      </c>
      <c r="AQ1403">
        <v>2.4364613697204645E-6</v>
      </c>
    </row>
    <row r="1404" spans="1:43" x14ac:dyDescent="0.35">
      <c r="A1404">
        <v>1403</v>
      </c>
      <c r="B1404">
        <v>100</v>
      </c>
      <c r="C1404" t="s">
        <v>42</v>
      </c>
      <c r="D1404" s="4">
        <v>-37.071666999999998</v>
      </c>
      <c r="E1404" s="6">
        <v>149.908389</v>
      </c>
      <c r="G1404" t="s">
        <v>614</v>
      </c>
      <c r="H1404" s="23">
        <v>0</v>
      </c>
      <c r="I1404">
        <v>3.79415371753743</v>
      </c>
      <c r="J1404" s="80">
        <v>2017</v>
      </c>
      <c r="K1404" t="s">
        <v>40</v>
      </c>
      <c r="L1404">
        <v>50</v>
      </c>
      <c r="M1404">
        <v>5.4892152799999998</v>
      </c>
      <c r="N1404">
        <v>4.9000000000000004</v>
      </c>
      <c r="O1404" t="s">
        <v>15</v>
      </c>
      <c r="P1404">
        <v>99</v>
      </c>
      <c r="Q1404" t="s">
        <v>13</v>
      </c>
      <c r="R1404" t="s">
        <v>14</v>
      </c>
      <c r="S1404" t="s">
        <v>14</v>
      </c>
      <c r="T1404" s="79">
        <v>0</v>
      </c>
      <c r="U1404" s="79">
        <v>5</v>
      </c>
      <c r="V1404" s="79">
        <v>2.5</v>
      </c>
      <c r="W1404" s="79">
        <v>5</v>
      </c>
      <c r="X1404">
        <v>1.0774796689999999</v>
      </c>
      <c r="Y1404" t="s">
        <v>773</v>
      </c>
      <c r="Z1404" t="s">
        <v>644</v>
      </c>
      <c r="AA1404">
        <v>4</v>
      </c>
      <c r="AB1404">
        <v>350</v>
      </c>
      <c r="AC1404">
        <v>62.594990000000003</v>
      </c>
      <c r="AD1404" t="s">
        <v>525</v>
      </c>
      <c r="AE1404" t="s">
        <v>532</v>
      </c>
      <c r="AF1404">
        <v>350</v>
      </c>
      <c r="AG1404">
        <v>0.11899999999999999</v>
      </c>
      <c r="AH1404">
        <v>41.65</v>
      </c>
      <c r="AI1404">
        <v>308.35000000000002</v>
      </c>
      <c r="AJ1404">
        <v>0.11899999999999999</v>
      </c>
      <c r="AK1404">
        <v>41.65</v>
      </c>
      <c r="AL1404">
        <v>308.35000000000002</v>
      </c>
      <c r="AM1404">
        <v>230.9351680929293</v>
      </c>
      <c r="AN1404">
        <v>1709.6964965535353</v>
      </c>
      <c r="AO1404">
        <v>0.24882794847722881</v>
      </c>
      <c r="AP1404">
        <v>1.8421632151969627</v>
      </c>
      <c r="AQ1404">
        <v>0.13341858489683281</v>
      </c>
    </row>
    <row r="1405" spans="1:43" x14ac:dyDescent="0.35">
      <c r="A1405">
        <v>1404</v>
      </c>
      <c r="B1405">
        <v>100</v>
      </c>
      <c r="C1405" t="s">
        <v>42</v>
      </c>
      <c r="D1405" s="4">
        <v>-37.070749999999997</v>
      </c>
      <c r="E1405" s="6">
        <v>149.91066699999999</v>
      </c>
      <c r="G1405" t="s">
        <v>614</v>
      </c>
      <c r="H1405" s="23">
        <v>0</v>
      </c>
      <c r="I1405">
        <v>3.80730120064299</v>
      </c>
      <c r="J1405" s="80">
        <v>2017</v>
      </c>
      <c r="K1405" t="s">
        <v>40</v>
      </c>
      <c r="L1405">
        <v>50</v>
      </c>
      <c r="M1405">
        <v>5.4892152799999998</v>
      </c>
      <c r="N1405">
        <v>4.9000000000000004</v>
      </c>
      <c r="O1405" t="s">
        <v>15</v>
      </c>
      <c r="P1405">
        <v>99</v>
      </c>
      <c r="Q1405" t="s">
        <v>13</v>
      </c>
      <c r="R1405" t="s">
        <v>14</v>
      </c>
      <c r="S1405" t="s">
        <v>14</v>
      </c>
      <c r="T1405" s="79">
        <v>0</v>
      </c>
      <c r="U1405" s="79">
        <v>5</v>
      </c>
      <c r="V1405" s="79">
        <v>2.5</v>
      </c>
      <c r="W1405" s="79">
        <v>5</v>
      </c>
      <c r="X1405">
        <v>1.0774796689999999</v>
      </c>
      <c r="Y1405" t="s">
        <v>773</v>
      </c>
      <c r="Z1405" t="s">
        <v>644</v>
      </c>
      <c r="AA1405">
        <v>2</v>
      </c>
      <c r="AB1405">
        <v>97</v>
      </c>
      <c r="AC1405">
        <v>6.78</v>
      </c>
      <c r="AD1405" t="s">
        <v>525</v>
      </c>
      <c r="AE1405" t="s">
        <v>532</v>
      </c>
      <c r="AF1405">
        <v>97</v>
      </c>
      <c r="AG1405">
        <v>0.11899999999999999</v>
      </c>
      <c r="AH1405">
        <v>11.542999999999999</v>
      </c>
      <c r="AI1405">
        <v>85.456999999999994</v>
      </c>
      <c r="AJ1405">
        <v>0.11899999999999999</v>
      </c>
      <c r="AK1405">
        <v>11.542999999999999</v>
      </c>
      <c r="AL1405">
        <v>85.456999999999994</v>
      </c>
      <c r="AM1405">
        <v>64.002032300040383</v>
      </c>
      <c r="AN1405">
        <v>473.83017190197972</v>
      </c>
      <c r="AO1405">
        <v>6.8960888577974819E-2</v>
      </c>
      <c r="AP1405">
        <v>0.51054237678315817</v>
      </c>
      <c r="AQ1405">
        <v>0.13341858489683281</v>
      </c>
    </row>
    <row r="1406" spans="1:43" x14ac:dyDescent="0.35">
      <c r="A1406">
        <v>1405</v>
      </c>
      <c r="B1406">
        <v>100</v>
      </c>
      <c r="C1406" t="s">
        <v>42</v>
      </c>
      <c r="D1406" s="4">
        <v>-34.471389000000002</v>
      </c>
      <c r="E1406" s="6">
        <v>150.90527800000001</v>
      </c>
      <c r="G1406" t="s">
        <v>614</v>
      </c>
      <c r="H1406" s="23">
        <v>2</v>
      </c>
      <c r="I1406">
        <v>285.91733658947902</v>
      </c>
      <c r="J1406" s="80">
        <v>2017</v>
      </c>
      <c r="K1406" t="s">
        <v>40</v>
      </c>
      <c r="L1406">
        <v>50</v>
      </c>
      <c r="M1406">
        <v>5.4892152799999998</v>
      </c>
      <c r="N1406">
        <v>4.9000000000000004</v>
      </c>
      <c r="O1406" t="s">
        <v>15</v>
      </c>
      <c r="P1406">
        <v>99</v>
      </c>
      <c r="Q1406" t="s">
        <v>13</v>
      </c>
      <c r="R1406" t="s">
        <v>14</v>
      </c>
      <c r="S1406" t="s">
        <v>14</v>
      </c>
      <c r="T1406" s="79">
        <v>0</v>
      </c>
      <c r="U1406" s="79">
        <v>5</v>
      </c>
      <c r="V1406" s="79">
        <v>2.5</v>
      </c>
      <c r="W1406" s="79">
        <v>5</v>
      </c>
      <c r="X1406">
        <v>1.0774796689999999</v>
      </c>
      <c r="Y1406" t="s">
        <v>773</v>
      </c>
      <c r="Z1406" t="s">
        <v>644</v>
      </c>
      <c r="AA1406">
        <v>4</v>
      </c>
      <c r="AB1406">
        <v>205</v>
      </c>
      <c r="AC1406">
        <v>25.573969999999999</v>
      </c>
      <c r="AD1406" t="s">
        <v>525</v>
      </c>
      <c r="AE1406" t="s">
        <v>532</v>
      </c>
      <c r="AF1406">
        <v>205</v>
      </c>
      <c r="AG1406">
        <v>0.23899999999999999</v>
      </c>
      <c r="AH1406">
        <v>48.994999999999997</v>
      </c>
      <c r="AI1406">
        <v>156.005</v>
      </c>
      <c r="AJ1406">
        <v>0.23899999999999999</v>
      </c>
      <c r="AK1406">
        <v>48.994999999999997</v>
      </c>
      <c r="AL1406">
        <v>156.005</v>
      </c>
      <c r="AM1406">
        <v>271.66070974101012</v>
      </c>
      <c r="AN1406">
        <v>864.99497955191919</v>
      </c>
      <c r="AO1406">
        <v>0.29270889161204866</v>
      </c>
      <c r="AP1406">
        <v>0.93201450425426358</v>
      </c>
      <c r="AQ1406">
        <v>0.13315150818983643</v>
      </c>
    </row>
    <row r="1407" spans="1:43" x14ac:dyDescent="0.35">
      <c r="A1407">
        <v>1406</v>
      </c>
      <c r="B1407">
        <v>100</v>
      </c>
      <c r="C1407" t="s">
        <v>42</v>
      </c>
      <c r="D1407" s="4">
        <v>-34.424250000000001</v>
      </c>
      <c r="E1407" s="6">
        <v>150.906417</v>
      </c>
      <c r="G1407" t="s">
        <v>614</v>
      </c>
      <c r="H1407" s="23">
        <v>0</v>
      </c>
      <c r="I1407">
        <v>279.62710045352702</v>
      </c>
      <c r="J1407" s="80">
        <v>2017</v>
      </c>
      <c r="K1407" t="s">
        <v>40</v>
      </c>
      <c r="L1407">
        <v>50</v>
      </c>
      <c r="M1407">
        <v>5.4892152799999998</v>
      </c>
      <c r="N1407">
        <v>4.9000000000000004</v>
      </c>
      <c r="O1407" t="s">
        <v>15</v>
      </c>
      <c r="P1407">
        <v>99</v>
      </c>
      <c r="Q1407" t="s">
        <v>13</v>
      </c>
      <c r="R1407" t="s">
        <v>14</v>
      </c>
      <c r="S1407" t="s">
        <v>14</v>
      </c>
      <c r="T1407" s="79">
        <v>0</v>
      </c>
      <c r="U1407" s="79">
        <v>5</v>
      </c>
      <c r="V1407" s="79">
        <v>2.5</v>
      </c>
      <c r="W1407" s="79">
        <v>5</v>
      </c>
      <c r="X1407">
        <v>1.0774796689999999</v>
      </c>
      <c r="Y1407" t="s">
        <v>773</v>
      </c>
      <c r="Z1407" t="s">
        <v>644</v>
      </c>
      <c r="AA1407">
        <v>2</v>
      </c>
      <c r="AB1407">
        <v>281</v>
      </c>
      <c r="AC1407">
        <v>22.3</v>
      </c>
      <c r="AD1407" t="s">
        <v>525</v>
      </c>
      <c r="AE1407" t="s">
        <v>532</v>
      </c>
      <c r="AF1407">
        <v>281</v>
      </c>
      <c r="AG1407">
        <v>0.23899999999999999</v>
      </c>
      <c r="AH1407">
        <v>67.158999999999992</v>
      </c>
      <c r="AI1407">
        <v>213.84100000000001</v>
      </c>
      <c r="AJ1407">
        <v>0.23899999999999999</v>
      </c>
      <c r="AK1407">
        <v>67.158999999999992</v>
      </c>
      <c r="AL1407">
        <v>213.84100000000001</v>
      </c>
      <c r="AM1407">
        <v>372.37394847426259</v>
      </c>
      <c r="AN1407">
        <v>1185.6760451418991</v>
      </c>
      <c r="AO1407">
        <v>0.40122535874627147</v>
      </c>
      <c r="AP1407">
        <v>1.2775418326607224</v>
      </c>
      <c r="AQ1407">
        <v>0.13341858489683281</v>
      </c>
    </row>
    <row r="1408" spans="1:43" x14ac:dyDescent="0.35">
      <c r="A1408">
        <v>1407</v>
      </c>
      <c r="B1408">
        <v>100</v>
      </c>
      <c r="C1408" t="s">
        <v>42</v>
      </c>
      <c r="D1408" s="6">
        <v>-33.987527999999998</v>
      </c>
      <c r="E1408" s="6">
        <v>151.23136099999999</v>
      </c>
      <c r="G1408" t="s">
        <v>614</v>
      </c>
      <c r="H1408" s="23">
        <v>0</v>
      </c>
      <c r="I1408">
        <v>343.071210538608</v>
      </c>
      <c r="J1408" s="80">
        <v>2017</v>
      </c>
      <c r="K1408" t="s">
        <v>40</v>
      </c>
      <c r="L1408">
        <v>50</v>
      </c>
      <c r="M1408">
        <v>5.4892152799999998</v>
      </c>
      <c r="N1408">
        <v>4.9000000000000004</v>
      </c>
      <c r="O1408" t="s">
        <v>15</v>
      </c>
      <c r="P1408">
        <v>99</v>
      </c>
      <c r="Q1408" t="s">
        <v>13</v>
      </c>
      <c r="R1408" t="s">
        <v>14</v>
      </c>
      <c r="S1408" t="s">
        <v>14</v>
      </c>
      <c r="T1408" s="79">
        <v>0</v>
      </c>
      <c r="U1408" s="79">
        <v>5</v>
      </c>
      <c r="V1408" s="79">
        <v>2.5</v>
      </c>
      <c r="W1408" s="79">
        <v>5</v>
      </c>
      <c r="X1408">
        <v>1.0774796689999999</v>
      </c>
      <c r="Y1408" t="s">
        <v>773</v>
      </c>
      <c r="Z1408" t="s">
        <v>644</v>
      </c>
      <c r="AA1408">
        <v>2</v>
      </c>
      <c r="AB1408">
        <v>165</v>
      </c>
      <c r="AC1408">
        <v>12.17</v>
      </c>
      <c r="AD1408" t="s">
        <v>525</v>
      </c>
      <c r="AE1408" t="s">
        <v>532</v>
      </c>
      <c r="AF1408">
        <v>165</v>
      </c>
      <c r="AG1408">
        <v>0.23</v>
      </c>
      <c r="AH1408">
        <v>37.950000000000003</v>
      </c>
      <c r="AI1408">
        <v>127.05</v>
      </c>
      <c r="AJ1408">
        <v>0.23</v>
      </c>
      <c r="AK1408">
        <v>37.950000000000003</v>
      </c>
      <c r="AL1408">
        <v>127.05</v>
      </c>
      <c r="AM1408">
        <v>210.41991906666669</v>
      </c>
      <c r="AN1408">
        <v>704.4492942666667</v>
      </c>
      <c r="AO1408">
        <v>0.22672318474695879</v>
      </c>
      <c r="AP1408">
        <v>0.75902979241373159</v>
      </c>
      <c r="AQ1408">
        <v>0.13341858489683281</v>
      </c>
    </row>
    <row r="1409" spans="1:43" x14ac:dyDescent="0.35">
      <c r="A1409">
        <v>1408</v>
      </c>
      <c r="B1409">
        <v>100</v>
      </c>
      <c r="C1409" t="s">
        <v>42</v>
      </c>
      <c r="D1409" s="4">
        <v>-33.982111000000003</v>
      </c>
      <c r="E1409" s="6">
        <v>151.19833299999999</v>
      </c>
      <c r="G1409" t="s">
        <v>614</v>
      </c>
      <c r="H1409" s="23">
        <v>10</v>
      </c>
      <c r="I1409">
        <v>329.03688263897902</v>
      </c>
      <c r="J1409" s="80">
        <v>2017</v>
      </c>
      <c r="K1409" t="s">
        <v>40</v>
      </c>
      <c r="L1409">
        <v>50</v>
      </c>
      <c r="M1409">
        <v>5.4892152799999998</v>
      </c>
      <c r="N1409">
        <v>4.9000000000000004</v>
      </c>
      <c r="O1409" t="s">
        <v>15</v>
      </c>
      <c r="P1409">
        <v>99</v>
      </c>
      <c r="Q1409" t="s">
        <v>13</v>
      </c>
      <c r="R1409" t="s">
        <v>14</v>
      </c>
      <c r="S1409" t="s">
        <v>14</v>
      </c>
      <c r="T1409" s="79">
        <v>0</v>
      </c>
      <c r="U1409" s="79">
        <v>5</v>
      </c>
      <c r="V1409" s="79">
        <v>2.5</v>
      </c>
      <c r="W1409" s="79">
        <v>5</v>
      </c>
      <c r="X1409">
        <v>1.0774796689999999</v>
      </c>
      <c r="Y1409" t="s">
        <v>773</v>
      </c>
      <c r="Z1409" t="s">
        <v>644</v>
      </c>
      <c r="AA1409">
        <v>4</v>
      </c>
      <c r="AB1409">
        <v>155</v>
      </c>
      <c r="AC1409">
        <v>9.0467899999999997</v>
      </c>
      <c r="AD1409" t="s">
        <v>525</v>
      </c>
      <c r="AE1409" t="s">
        <v>532</v>
      </c>
      <c r="AF1409">
        <v>155</v>
      </c>
      <c r="AG1409">
        <v>0.23</v>
      </c>
      <c r="AH1409">
        <v>35.65</v>
      </c>
      <c r="AI1409">
        <v>119.35</v>
      </c>
      <c r="AJ1409">
        <v>0.23</v>
      </c>
      <c r="AK1409">
        <v>35.65</v>
      </c>
      <c r="AL1409">
        <v>119.35</v>
      </c>
      <c r="AM1409">
        <v>197.66719669898987</v>
      </c>
      <c r="AN1409">
        <v>661.75539764444443</v>
      </c>
      <c r="AO1409">
        <v>0.21298238567138547</v>
      </c>
      <c r="AP1409">
        <v>0.71302798681289936</v>
      </c>
      <c r="AQ1409">
        <v>0.13208853699948581</v>
      </c>
    </row>
    <row r="1410" spans="1:43" x14ac:dyDescent="0.35">
      <c r="A1410">
        <v>1409</v>
      </c>
      <c r="B1410">
        <v>100</v>
      </c>
      <c r="C1410" t="s">
        <v>42</v>
      </c>
      <c r="D1410" s="4">
        <v>-33.858888999999998</v>
      </c>
      <c r="E1410" s="6">
        <v>151.21166700000001</v>
      </c>
      <c r="G1410" t="s">
        <v>614</v>
      </c>
      <c r="H1410" s="23">
        <v>0</v>
      </c>
      <c r="I1410">
        <v>316.93957258879999</v>
      </c>
      <c r="J1410" s="80">
        <v>2017</v>
      </c>
      <c r="K1410" t="s">
        <v>40</v>
      </c>
      <c r="L1410">
        <v>50</v>
      </c>
      <c r="M1410">
        <v>5.4892152799999998</v>
      </c>
      <c r="N1410">
        <v>4.9000000000000004</v>
      </c>
      <c r="O1410" t="s">
        <v>15</v>
      </c>
      <c r="P1410">
        <v>99</v>
      </c>
      <c r="Q1410" t="s">
        <v>13</v>
      </c>
      <c r="R1410" t="s">
        <v>14</v>
      </c>
      <c r="S1410" t="s">
        <v>14</v>
      </c>
      <c r="T1410" s="79">
        <v>0</v>
      </c>
      <c r="U1410" s="79">
        <v>5</v>
      </c>
      <c r="V1410" s="79">
        <v>2.5</v>
      </c>
      <c r="W1410" s="79">
        <v>5</v>
      </c>
      <c r="X1410">
        <v>1.0774796689999999</v>
      </c>
      <c r="Y1410" t="s">
        <v>773</v>
      </c>
      <c r="Z1410" t="s">
        <v>644</v>
      </c>
      <c r="AA1410">
        <v>4</v>
      </c>
      <c r="AB1410">
        <v>96</v>
      </c>
      <c r="AC1410">
        <v>11.892340000000001</v>
      </c>
      <c r="AD1410" t="s">
        <v>525</v>
      </c>
      <c r="AE1410" t="s">
        <v>532</v>
      </c>
      <c r="AF1410">
        <v>96</v>
      </c>
      <c r="AG1410">
        <v>0.501</v>
      </c>
      <c r="AH1410">
        <v>48.096000000000004</v>
      </c>
      <c r="AI1410">
        <v>47.903999999999996</v>
      </c>
      <c r="AJ1410">
        <v>0.501</v>
      </c>
      <c r="AK1410">
        <v>48.096000000000004</v>
      </c>
      <c r="AL1410">
        <v>47.903999999999996</v>
      </c>
      <c r="AM1410">
        <v>266.67605869381822</v>
      </c>
      <c r="AN1410">
        <v>265.61148360921209</v>
      </c>
      <c r="AO1410">
        <v>0.28733803145163983</v>
      </c>
      <c r="AP1410">
        <v>0.28619097344185279</v>
      </c>
      <c r="AQ1410">
        <v>0.13341858489683281</v>
      </c>
    </row>
    <row r="1411" spans="1:43" x14ac:dyDescent="0.35">
      <c r="A1411">
        <v>1410</v>
      </c>
      <c r="B1411">
        <v>100</v>
      </c>
      <c r="C1411" t="s">
        <v>42</v>
      </c>
      <c r="D1411" s="6">
        <v>-33.850183000000001</v>
      </c>
      <c r="E1411" s="6">
        <v>151.267111</v>
      </c>
      <c r="G1411" t="s">
        <v>614</v>
      </c>
      <c r="H1411" s="23">
        <v>0</v>
      </c>
      <c r="I1411">
        <v>337.994703375379</v>
      </c>
      <c r="J1411" s="80">
        <v>2017</v>
      </c>
      <c r="K1411" t="s">
        <v>40</v>
      </c>
      <c r="L1411">
        <v>50</v>
      </c>
      <c r="M1411">
        <v>5.4892152799999998</v>
      </c>
      <c r="N1411">
        <v>4.9000000000000004</v>
      </c>
      <c r="O1411" t="s">
        <v>15</v>
      </c>
      <c r="P1411">
        <v>99</v>
      </c>
      <c r="Q1411" t="s">
        <v>13</v>
      </c>
      <c r="R1411" t="s">
        <v>14</v>
      </c>
      <c r="S1411" t="s">
        <v>14</v>
      </c>
      <c r="T1411" s="79">
        <v>0</v>
      </c>
      <c r="U1411" s="79">
        <v>5</v>
      </c>
      <c r="V1411" s="79">
        <v>2.5</v>
      </c>
      <c r="W1411" s="79">
        <v>5</v>
      </c>
      <c r="X1411">
        <v>1.0774796689999999</v>
      </c>
      <c r="Y1411" t="s">
        <v>773</v>
      </c>
      <c r="Z1411" t="s">
        <v>644</v>
      </c>
      <c r="AA1411">
        <v>2</v>
      </c>
      <c r="AB1411">
        <v>60</v>
      </c>
      <c r="AC1411">
        <v>4.74</v>
      </c>
      <c r="AD1411" t="s">
        <v>525</v>
      </c>
      <c r="AE1411" t="s">
        <v>532</v>
      </c>
      <c r="AF1411">
        <v>60</v>
      </c>
      <c r="AG1411">
        <v>0.501</v>
      </c>
      <c r="AH1411">
        <v>30.06</v>
      </c>
      <c r="AI1411">
        <v>29.94</v>
      </c>
      <c r="AJ1411">
        <v>0.501</v>
      </c>
      <c r="AK1411">
        <v>30.06</v>
      </c>
      <c r="AL1411">
        <v>29.94</v>
      </c>
      <c r="AM1411">
        <v>166.67253668363634</v>
      </c>
      <c r="AN1411">
        <v>166.00717725575757</v>
      </c>
      <c r="AO1411">
        <v>0.17958626965727481</v>
      </c>
      <c r="AP1411">
        <v>0.17886935840115797</v>
      </c>
      <c r="AQ1411">
        <v>0.13341858489683281</v>
      </c>
    </row>
    <row r="1412" spans="1:43" x14ac:dyDescent="0.35">
      <c r="A1412">
        <v>1411</v>
      </c>
      <c r="B1412">
        <v>100</v>
      </c>
      <c r="C1412" t="s">
        <v>42</v>
      </c>
      <c r="D1412" s="4">
        <v>-32.924722000000003</v>
      </c>
      <c r="E1412" s="6">
        <v>151.79300000000001</v>
      </c>
      <c r="G1412" t="s">
        <v>614</v>
      </c>
      <c r="H1412" s="23">
        <v>7</v>
      </c>
      <c r="I1412">
        <v>70.417453340384796</v>
      </c>
      <c r="J1412" s="80">
        <v>2017</v>
      </c>
      <c r="K1412" t="s">
        <v>40</v>
      </c>
      <c r="L1412">
        <v>50</v>
      </c>
      <c r="M1412">
        <v>5.4892152799999998</v>
      </c>
      <c r="N1412">
        <v>4.9000000000000004</v>
      </c>
      <c r="O1412" t="s">
        <v>15</v>
      </c>
      <c r="P1412">
        <v>99</v>
      </c>
      <c r="Q1412" t="s">
        <v>13</v>
      </c>
      <c r="R1412" t="s">
        <v>14</v>
      </c>
      <c r="S1412" t="s">
        <v>14</v>
      </c>
      <c r="T1412" s="79">
        <v>0</v>
      </c>
      <c r="U1412" s="79">
        <v>5</v>
      </c>
      <c r="V1412" s="79">
        <v>2.5</v>
      </c>
      <c r="W1412" s="79">
        <v>5</v>
      </c>
      <c r="X1412">
        <v>1.0774796689999999</v>
      </c>
      <c r="Y1412" t="s">
        <v>773</v>
      </c>
      <c r="Z1412" t="s">
        <v>644</v>
      </c>
      <c r="AA1412">
        <v>2</v>
      </c>
      <c r="AB1412">
        <v>59</v>
      </c>
      <c r="AC1412">
        <v>3.8</v>
      </c>
      <c r="AD1412" t="s">
        <v>525</v>
      </c>
      <c r="AE1412" t="s">
        <v>532</v>
      </c>
      <c r="AF1412">
        <v>59</v>
      </c>
      <c r="AG1412">
        <v>0.39600000000000002</v>
      </c>
      <c r="AH1412">
        <v>23.364000000000001</v>
      </c>
      <c r="AI1412">
        <v>35.635999999999996</v>
      </c>
      <c r="AJ1412">
        <v>0.39600000000000002</v>
      </c>
      <c r="AK1412">
        <v>23.364000000000001</v>
      </c>
      <c r="AL1412">
        <v>35.635999999999996</v>
      </c>
      <c r="AM1412">
        <v>129.54548060799999</v>
      </c>
      <c r="AN1412">
        <v>197.589571432404</v>
      </c>
      <c r="AO1412">
        <v>0.13958262156595375</v>
      </c>
      <c r="AP1412">
        <v>0.21289874602483849</v>
      </c>
      <c r="AQ1412">
        <v>0.13248615310083081</v>
      </c>
    </row>
    <row r="1413" spans="1:43" x14ac:dyDescent="0.35">
      <c r="A1413">
        <v>1412</v>
      </c>
      <c r="B1413">
        <v>100</v>
      </c>
      <c r="C1413" t="s">
        <v>42</v>
      </c>
      <c r="D1413" s="4">
        <v>-32.924166999999997</v>
      </c>
      <c r="E1413" s="6">
        <v>151.77500000000001</v>
      </c>
      <c r="G1413" t="s">
        <v>614</v>
      </c>
      <c r="H1413" s="23">
        <v>0</v>
      </c>
      <c r="I1413">
        <v>71.012413867202298</v>
      </c>
      <c r="J1413" s="80">
        <v>2017</v>
      </c>
      <c r="K1413" t="s">
        <v>40</v>
      </c>
      <c r="L1413">
        <v>50</v>
      </c>
      <c r="M1413">
        <v>5.4892152799999998</v>
      </c>
      <c r="N1413">
        <v>4.9000000000000004</v>
      </c>
      <c r="O1413" t="s">
        <v>15</v>
      </c>
      <c r="P1413">
        <v>99</v>
      </c>
      <c r="Q1413" t="s">
        <v>13</v>
      </c>
      <c r="R1413" t="s">
        <v>14</v>
      </c>
      <c r="S1413" t="s">
        <v>14</v>
      </c>
      <c r="T1413" s="79">
        <v>0</v>
      </c>
      <c r="U1413" s="79">
        <v>5</v>
      </c>
      <c r="V1413" s="79">
        <v>2.5</v>
      </c>
      <c r="W1413" s="79">
        <v>5</v>
      </c>
      <c r="X1413">
        <v>1.0774796689999999</v>
      </c>
      <c r="Y1413" t="s">
        <v>773</v>
      </c>
      <c r="Z1413" t="s">
        <v>644</v>
      </c>
      <c r="AA1413">
        <v>4</v>
      </c>
      <c r="AB1413">
        <v>83</v>
      </c>
      <c r="AC1413">
        <v>8.6396999999999995</v>
      </c>
      <c r="AD1413" t="s">
        <v>525</v>
      </c>
      <c r="AE1413" t="s">
        <v>532</v>
      </c>
      <c r="AF1413">
        <v>83</v>
      </c>
      <c r="AG1413">
        <v>0.39600000000000002</v>
      </c>
      <c r="AH1413">
        <v>32.868000000000002</v>
      </c>
      <c r="AI1413">
        <v>50.131999999999998</v>
      </c>
      <c r="AJ1413">
        <v>0.39600000000000002</v>
      </c>
      <c r="AK1413">
        <v>32.868000000000002</v>
      </c>
      <c r="AL1413">
        <v>50.131999999999998</v>
      </c>
      <c r="AM1413">
        <v>182.24194729600001</v>
      </c>
      <c r="AN1413">
        <v>277.96499032016163</v>
      </c>
      <c r="AO1413">
        <v>0.19636199305040952</v>
      </c>
      <c r="AP1413">
        <v>0.29950162576375594</v>
      </c>
      <c r="AQ1413">
        <v>0.13341858489683281</v>
      </c>
    </row>
    <row r="1414" spans="1:43" x14ac:dyDescent="0.35">
      <c r="A1414">
        <v>1413</v>
      </c>
      <c r="B1414">
        <v>100</v>
      </c>
      <c r="C1414" t="s">
        <v>42</v>
      </c>
      <c r="D1414" s="4">
        <v>-29.434305999999999</v>
      </c>
      <c r="E1414" s="6">
        <v>153.34538900000001</v>
      </c>
      <c r="G1414" t="s">
        <v>614</v>
      </c>
      <c r="H1414" s="23">
        <v>0</v>
      </c>
      <c r="I1414">
        <v>16.893634131373702</v>
      </c>
      <c r="J1414" s="80">
        <v>2017</v>
      </c>
      <c r="K1414" t="s">
        <v>40</v>
      </c>
      <c r="L1414">
        <v>50</v>
      </c>
      <c r="M1414">
        <v>5.4892152799999998</v>
      </c>
      <c r="N1414">
        <v>4.9000000000000004</v>
      </c>
      <c r="O1414" t="s">
        <v>15</v>
      </c>
      <c r="P1414">
        <v>99</v>
      </c>
      <c r="Q1414" t="s">
        <v>13</v>
      </c>
      <c r="R1414" t="s">
        <v>14</v>
      </c>
      <c r="S1414" t="s">
        <v>14</v>
      </c>
      <c r="T1414" s="79">
        <v>0</v>
      </c>
      <c r="U1414" s="79">
        <v>5</v>
      </c>
      <c r="V1414" s="79">
        <v>2.5</v>
      </c>
      <c r="W1414" s="79">
        <v>5</v>
      </c>
      <c r="X1414">
        <v>0.82293429299999998</v>
      </c>
      <c r="Y1414" t="s">
        <v>773</v>
      </c>
      <c r="Z1414" t="s">
        <v>645</v>
      </c>
      <c r="AA1414">
        <v>4</v>
      </c>
      <c r="AB1414">
        <v>224</v>
      </c>
      <c r="AC1414">
        <v>39.877870000000001</v>
      </c>
      <c r="AD1414" t="s">
        <v>525</v>
      </c>
      <c r="AE1414" t="s">
        <v>532</v>
      </c>
      <c r="AF1414">
        <v>224</v>
      </c>
      <c r="AG1414">
        <v>0.105</v>
      </c>
      <c r="AH1414">
        <v>23.52</v>
      </c>
      <c r="AI1414">
        <v>200.48</v>
      </c>
      <c r="AJ1414">
        <v>0.105</v>
      </c>
      <c r="AK1414">
        <v>23.52</v>
      </c>
      <c r="AL1414">
        <v>200.48</v>
      </c>
      <c r="AM1414">
        <v>130.4104478642424</v>
      </c>
      <c r="AN1414">
        <v>1111.5938175094948</v>
      </c>
      <c r="AO1414">
        <v>0.10731922971297368</v>
      </c>
      <c r="AP1414">
        <v>0.91476867231534709</v>
      </c>
      <c r="AQ1414">
        <v>0.13341858489683281</v>
      </c>
    </row>
    <row r="1415" spans="1:43" x14ac:dyDescent="0.35">
      <c r="A1415">
        <v>1414</v>
      </c>
      <c r="B1415">
        <v>100</v>
      </c>
      <c r="C1415" t="s">
        <v>42</v>
      </c>
      <c r="D1415" s="4">
        <v>-29.420583000000001</v>
      </c>
      <c r="E1415" s="6">
        <v>153.33888899999999</v>
      </c>
      <c r="G1415" t="s">
        <v>614</v>
      </c>
      <c r="H1415" s="23">
        <v>0</v>
      </c>
      <c r="I1415">
        <v>16.741662424003199</v>
      </c>
      <c r="J1415" s="80">
        <v>2017</v>
      </c>
      <c r="K1415" t="s">
        <v>40</v>
      </c>
      <c r="L1415">
        <v>50</v>
      </c>
      <c r="M1415">
        <v>5.4892152799999998</v>
      </c>
      <c r="N1415">
        <v>4.9000000000000004</v>
      </c>
      <c r="O1415" t="s">
        <v>15</v>
      </c>
      <c r="P1415">
        <v>99</v>
      </c>
      <c r="Q1415" t="s">
        <v>13</v>
      </c>
      <c r="R1415" t="s">
        <v>14</v>
      </c>
      <c r="S1415" t="s">
        <v>14</v>
      </c>
      <c r="T1415" s="79">
        <v>0</v>
      </c>
      <c r="U1415" s="79">
        <v>5</v>
      </c>
      <c r="V1415" s="79">
        <v>2.5</v>
      </c>
      <c r="W1415" s="79">
        <v>5</v>
      </c>
      <c r="X1415">
        <v>0.82293429299999998</v>
      </c>
      <c r="Y1415" t="s">
        <v>773</v>
      </c>
      <c r="Z1415" t="s">
        <v>645</v>
      </c>
      <c r="AA1415">
        <v>2</v>
      </c>
      <c r="AB1415">
        <v>293</v>
      </c>
      <c r="AC1415">
        <v>17.84</v>
      </c>
      <c r="AD1415" t="s">
        <v>525</v>
      </c>
      <c r="AE1415" t="s">
        <v>532</v>
      </c>
      <c r="AF1415">
        <v>293</v>
      </c>
      <c r="AG1415">
        <v>0.105</v>
      </c>
      <c r="AH1415">
        <v>30.765000000000001</v>
      </c>
      <c r="AI1415">
        <v>262.23500000000001</v>
      </c>
      <c r="AJ1415">
        <v>0.105</v>
      </c>
      <c r="AK1415">
        <v>30.765000000000001</v>
      </c>
      <c r="AL1415">
        <v>262.23500000000001</v>
      </c>
      <c r="AM1415">
        <v>170.58152332242423</v>
      </c>
      <c r="AN1415">
        <v>1454.0044130816161</v>
      </c>
      <c r="AO1415">
        <v>0.14037738529420221</v>
      </c>
      <c r="AP1415">
        <v>1.1965500936981996</v>
      </c>
      <c r="AQ1415">
        <v>0.13341858489683281</v>
      </c>
    </row>
    <row r="1416" spans="1:43" x14ac:dyDescent="0.35">
      <c r="A1416">
        <v>1415</v>
      </c>
      <c r="B1416">
        <v>101</v>
      </c>
      <c r="C1416" t="s">
        <v>20</v>
      </c>
      <c r="D1416" s="4">
        <v>36.757098999999997</v>
      </c>
      <c r="E1416" s="5">
        <v>27.885978000000001</v>
      </c>
      <c r="F1416">
        <v>0</v>
      </c>
      <c r="G1416" t="s">
        <v>10</v>
      </c>
      <c r="H1416">
        <v>0</v>
      </c>
      <c r="I1416">
        <v>76.728810056083901</v>
      </c>
      <c r="J1416" s="80">
        <v>2018</v>
      </c>
      <c r="K1416" t="s">
        <v>11</v>
      </c>
      <c r="L1416">
        <v>1000</v>
      </c>
      <c r="M1416">
        <v>130.61708849999999</v>
      </c>
      <c r="N1416">
        <v>5</v>
      </c>
      <c r="O1416" t="s">
        <v>12</v>
      </c>
      <c r="P1416">
        <v>89</v>
      </c>
      <c r="Q1416" t="s">
        <v>13</v>
      </c>
      <c r="R1416" t="s">
        <v>14</v>
      </c>
      <c r="S1416" t="s">
        <v>14</v>
      </c>
      <c r="T1416" s="79">
        <v>0</v>
      </c>
      <c r="U1416" s="79">
        <v>4</v>
      </c>
      <c r="V1416" s="79">
        <v>2</v>
      </c>
      <c r="W1416" s="79">
        <v>4</v>
      </c>
      <c r="X1416">
        <v>1.0419307790000001</v>
      </c>
      <c r="Y1416" t="s">
        <v>785</v>
      </c>
      <c r="Z1416" t="s">
        <v>632</v>
      </c>
      <c r="AA1416">
        <v>5</v>
      </c>
      <c r="AB1416">
        <v>2073.3000000000002</v>
      </c>
      <c r="AC1416">
        <v>648.6</v>
      </c>
      <c r="AE1416" t="s">
        <v>532</v>
      </c>
      <c r="AF1416">
        <v>2073.3000000000002</v>
      </c>
      <c r="AG1416">
        <v>0.06</v>
      </c>
      <c r="AH1416">
        <v>124.39800000000001</v>
      </c>
      <c r="AI1416">
        <v>1948.9020000000003</v>
      </c>
      <c r="AJ1416">
        <v>0.06</v>
      </c>
      <c r="AK1416">
        <v>124.39800000000001</v>
      </c>
      <c r="AL1416">
        <v>1948.9020000000003</v>
      </c>
      <c r="AM1416">
        <v>18256.746713733708</v>
      </c>
      <c r="AN1416">
        <v>286022.36518182809</v>
      </c>
      <c r="AO1416">
        <v>19.022266325446253</v>
      </c>
      <c r="AP1416">
        <v>298.01550576532463</v>
      </c>
      <c r="AQ1416">
        <v>0.13341858489683281</v>
      </c>
    </row>
    <row r="1417" spans="1:43" x14ac:dyDescent="0.35">
      <c r="A1417">
        <v>1416</v>
      </c>
      <c r="B1417">
        <v>101</v>
      </c>
      <c r="C1417" t="s">
        <v>20</v>
      </c>
      <c r="D1417" s="4">
        <v>36.681108999999999</v>
      </c>
      <c r="E1417" s="5">
        <v>27.558039999999998</v>
      </c>
      <c r="F1417">
        <v>0</v>
      </c>
      <c r="G1417" t="s">
        <v>10</v>
      </c>
      <c r="H1417">
        <v>0</v>
      </c>
      <c r="I1417">
        <v>84.872386266712894</v>
      </c>
      <c r="J1417" s="80">
        <v>2018</v>
      </c>
      <c r="K1417" t="s">
        <v>11</v>
      </c>
      <c r="L1417">
        <v>1000</v>
      </c>
      <c r="M1417">
        <v>130.61708849999999</v>
      </c>
      <c r="N1417">
        <v>5</v>
      </c>
      <c r="O1417" t="s">
        <v>12</v>
      </c>
      <c r="P1417">
        <v>89</v>
      </c>
      <c r="Q1417" t="s">
        <v>13</v>
      </c>
      <c r="R1417" t="s">
        <v>14</v>
      </c>
      <c r="S1417" t="s">
        <v>14</v>
      </c>
      <c r="T1417" s="79">
        <v>0</v>
      </c>
      <c r="U1417" s="79">
        <v>4</v>
      </c>
      <c r="V1417" s="79">
        <v>2</v>
      </c>
      <c r="W1417" s="79">
        <v>4</v>
      </c>
      <c r="X1417">
        <v>1.0419307790000001</v>
      </c>
      <c r="Y1417" t="s">
        <v>785</v>
      </c>
      <c r="Z1417" t="s">
        <v>632</v>
      </c>
      <c r="AA1417">
        <v>5</v>
      </c>
      <c r="AB1417">
        <v>593.29999999999995</v>
      </c>
      <c r="AC1417">
        <v>283.10000000000002</v>
      </c>
      <c r="AE1417" t="s">
        <v>532</v>
      </c>
      <c r="AF1417">
        <v>593.29999999999995</v>
      </c>
      <c r="AG1417">
        <v>0.06</v>
      </c>
      <c r="AH1417">
        <v>35.597999999999999</v>
      </c>
      <c r="AI1417">
        <v>557.702</v>
      </c>
      <c r="AJ1417">
        <v>0.06</v>
      </c>
      <c r="AK1417">
        <v>35.597999999999999</v>
      </c>
      <c r="AL1417">
        <v>557.702</v>
      </c>
      <c r="AM1417">
        <v>5224.3900184528084</v>
      </c>
      <c r="AN1417">
        <v>81848.776955760666</v>
      </c>
      <c r="AO1417">
        <v>5.4434527617263599</v>
      </c>
      <c r="AP1417">
        <v>85.280759933712972</v>
      </c>
      <c r="AQ1417">
        <v>0.13341858489683281</v>
      </c>
    </row>
    <row r="1418" spans="1:43" x14ac:dyDescent="0.35">
      <c r="A1418">
        <v>1417</v>
      </c>
      <c r="B1418">
        <v>101</v>
      </c>
      <c r="C1418" t="s">
        <v>20</v>
      </c>
      <c r="D1418" s="4">
        <v>36.750737999999998</v>
      </c>
      <c r="E1418" s="5">
        <v>27.919173000000001</v>
      </c>
      <c r="F1418">
        <v>0</v>
      </c>
      <c r="G1418" t="s">
        <v>10</v>
      </c>
      <c r="H1418">
        <v>0</v>
      </c>
      <c r="I1418">
        <v>75.478651837772901</v>
      </c>
      <c r="J1418" s="80">
        <v>2018</v>
      </c>
      <c r="K1418" t="s">
        <v>11</v>
      </c>
      <c r="L1418">
        <v>1000</v>
      </c>
      <c r="M1418">
        <v>130.61708849999999</v>
      </c>
      <c r="N1418">
        <v>5</v>
      </c>
      <c r="O1418" t="s">
        <v>12</v>
      </c>
      <c r="P1418">
        <v>89</v>
      </c>
      <c r="Q1418" t="s">
        <v>13</v>
      </c>
      <c r="R1418" t="s">
        <v>14</v>
      </c>
      <c r="S1418" t="s">
        <v>14</v>
      </c>
      <c r="T1418" s="79">
        <v>0</v>
      </c>
      <c r="U1418" s="79">
        <v>4</v>
      </c>
      <c r="V1418" s="79">
        <v>2</v>
      </c>
      <c r="W1418" s="79">
        <v>4</v>
      </c>
      <c r="X1418">
        <v>1.0419307790000001</v>
      </c>
      <c r="Y1418" t="s">
        <v>785</v>
      </c>
      <c r="Z1418" t="s">
        <v>632</v>
      </c>
      <c r="AA1418">
        <v>5</v>
      </c>
      <c r="AB1418">
        <v>6.23</v>
      </c>
      <c r="AC1418">
        <v>144.30000000000001</v>
      </c>
      <c r="AE1418" t="s">
        <v>532</v>
      </c>
      <c r="AF1418">
        <v>6.2</v>
      </c>
      <c r="AG1418">
        <v>0.06</v>
      </c>
      <c r="AH1418">
        <v>0.372</v>
      </c>
      <c r="AI1418">
        <v>5.8280000000000003</v>
      </c>
      <c r="AJ1418">
        <v>0.06</v>
      </c>
      <c r="AK1418">
        <v>0.372</v>
      </c>
      <c r="AL1418">
        <v>5.8280000000000003</v>
      </c>
      <c r="AM1418">
        <v>54.595007777528096</v>
      </c>
      <c r="AN1418">
        <v>855.32178851460662</v>
      </c>
      <c r="AO1418">
        <v>5.6884218983150915E-2</v>
      </c>
      <c r="AP1418">
        <v>0.89118609740269739</v>
      </c>
      <c r="AQ1418">
        <v>0.13341858489683281</v>
      </c>
    </row>
    <row r="1419" spans="1:43" x14ac:dyDescent="0.35">
      <c r="A1419">
        <v>1418</v>
      </c>
      <c r="B1419">
        <v>101</v>
      </c>
      <c r="C1419" t="s">
        <v>20</v>
      </c>
      <c r="D1419" s="4">
        <v>36.761052999999997</v>
      </c>
      <c r="E1419" s="5">
        <v>27.731611000000001</v>
      </c>
      <c r="F1419">
        <v>0</v>
      </c>
      <c r="G1419" t="s">
        <v>10</v>
      </c>
      <c r="H1419">
        <v>0</v>
      </c>
      <c r="I1419">
        <v>80.083657042694796</v>
      </c>
      <c r="J1419" s="80">
        <v>2018</v>
      </c>
      <c r="K1419" t="s">
        <v>11</v>
      </c>
      <c r="L1419">
        <v>1000</v>
      </c>
      <c r="M1419">
        <v>130.61708849999999</v>
      </c>
      <c r="N1419">
        <v>5</v>
      </c>
      <c r="O1419" t="s">
        <v>12</v>
      </c>
      <c r="P1419">
        <v>89</v>
      </c>
      <c r="Q1419" t="s">
        <v>13</v>
      </c>
      <c r="R1419" t="s">
        <v>14</v>
      </c>
      <c r="S1419" t="s">
        <v>14</v>
      </c>
      <c r="T1419" s="79">
        <v>0</v>
      </c>
      <c r="U1419" s="79">
        <v>4</v>
      </c>
      <c r="V1419" s="79">
        <v>2</v>
      </c>
      <c r="W1419" s="79">
        <v>4</v>
      </c>
      <c r="X1419">
        <v>1.0419307790000001</v>
      </c>
      <c r="Y1419" t="s">
        <v>785</v>
      </c>
      <c r="Z1419" t="s">
        <v>632</v>
      </c>
      <c r="AA1419">
        <v>5</v>
      </c>
      <c r="AB1419">
        <v>1372.5</v>
      </c>
      <c r="AC1419">
        <v>422.4</v>
      </c>
      <c r="AE1419" t="s">
        <v>532</v>
      </c>
      <c r="AF1419">
        <v>1372.5</v>
      </c>
      <c r="AG1419">
        <v>0.06</v>
      </c>
      <c r="AH1419">
        <v>82.35</v>
      </c>
      <c r="AI1419">
        <v>1290.1500000000001</v>
      </c>
      <c r="AJ1419">
        <v>0.06</v>
      </c>
      <c r="AK1419">
        <v>82.35</v>
      </c>
      <c r="AL1419">
        <v>1290.1500000000001</v>
      </c>
      <c r="AM1419">
        <v>12085.749705589888</v>
      </c>
      <c r="AN1419">
        <v>189343.41205424161</v>
      </c>
      <c r="AO1419">
        <v>12.592514605544292</v>
      </c>
      <c r="AP1419">
        <v>197.28272882019397</v>
      </c>
      <c r="AQ1419">
        <v>0.13341858489683281</v>
      </c>
    </row>
    <row r="1420" spans="1:43" x14ac:dyDescent="0.35">
      <c r="A1420">
        <v>1419</v>
      </c>
      <c r="B1420">
        <v>102</v>
      </c>
      <c r="C1420" t="s">
        <v>19</v>
      </c>
      <c r="D1420" s="4">
        <v>37.104216999999998</v>
      </c>
      <c r="E1420" s="5">
        <v>122.528103</v>
      </c>
      <c r="F1420">
        <v>3.19</v>
      </c>
      <c r="G1420" t="s">
        <v>614</v>
      </c>
      <c r="H1420">
        <v>7.5</v>
      </c>
      <c r="I1420">
        <v>546.19992923202801</v>
      </c>
      <c r="J1420" s="80">
        <v>2017</v>
      </c>
      <c r="K1420" t="s">
        <v>40</v>
      </c>
      <c r="L1420">
        <v>50</v>
      </c>
      <c r="M1420">
        <v>5.4892152799999998</v>
      </c>
      <c r="N1420">
        <v>5</v>
      </c>
      <c r="O1420" t="s">
        <v>15</v>
      </c>
      <c r="P1420">
        <v>91.3</v>
      </c>
      <c r="Q1420" t="s">
        <v>13</v>
      </c>
      <c r="R1420" t="s">
        <v>16</v>
      </c>
      <c r="S1420" t="s">
        <v>14</v>
      </c>
      <c r="T1420" s="79">
        <v>0</v>
      </c>
      <c r="U1420" s="79">
        <v>5</v>
      </c>
      <c r="V1420" s="79">
        <v>2.5</v>
      </c>
      <c r="W1420" s="79">
        <v>5</v>
      </c>
      <c r="X1420">
        <v>0.61037440899999995</v>
      </c>
      <c r="Y1420" t="s">
        <v>812</v>
      </c>
      <c r="Z1420" t="s">
        <v>619</v>
      </c>
      <c r="AA1420">
        <v>24</v>
      </c>
      <c r="AB1420">
        <v>2178</v>
      </c>
      <c r="AC1420">
        <v>369</v>
      </c>
      <c r="AE1420" t="s">
        <v>532</v>
      </c>
      <c r="AF1420">
        <v>2178</v>
      </c>
      <c r="AG1420">
        <v>0.90900000000000003</v>
      </c>
      <c r="AH1420">
        <v>1979.8020000000001</v>
      </c>
      <c r="AI1420">
        <v>198.19799999999987</v>
      </c>
      <c r="AJ1420">
        <v>0.90900000000000003</v>
      </c>
      <c r="AK1420">
        <v>1979.8020000000001</v>
      </c>
      <c r="AL1420">
        <v>198.19799999999987</v>
      </c>
      <c r="AM1420">
        <v>11903.131861746506</v>
      </c>
      <c r="AN1420">
        <v>1191.6226616269871</v>
      </c>
      <c r="AO1420">
        <v>7.2653670753625921</v>
      </c>
      <c r="AP1420">
        <v>0.72733597784157922</v>
      </c>
      <c r="AQ1420">
        <v>0.13241980072875215</v>
      </c>
    </row>
    <row r="1421" spans="1:43" x14ac:dyDescent="0.35">
      <c r="A1421">
        <v>1420</v>
      </c>
      <c r="B1421">
        <v>102</v>
      </c>
      <c r="C1421" t="s">
        <v>19</v>
      </c>
      <c r="D1421" s="4">
        <v>37.104216999999998</v>
      </c>
      <c r="E1421" s="5">
        <v>122.528103</v>
      </c>
      <c r="F1421">
        <v>3.19</v>
      </c>
      <c r="G1421" t="s">
        <v>614</v>
      </c>
      <c r="H1421">
        <v>7.5</v>
      </c>
      <c r="I1421">
        <v>546.19992923202801</v>
      </c>
      <c r="J1421" s="80">
        <v>2017</v>
      </c>
      <c r="K1421" t="s">
        <v>40</v>
      </c>
      <c r="L1421">
        <v>50</v>
      </c>
      <c r="M1421">
        <v>5.4892152799999998</v>
      </c>
      <c r="N1421">
        <v>5</v>
      </c>
      <c r="O1421" t="s">
        <v>15</v>
      </c>
      <c r="P1421">
        <v>91.3</v>
      </c>
      <c r="Q1421" t="s">
        <v>13</v>
      </c>
      <c r="R1421" t="s">
        <v>16</v>
      </c>
      <c r="S1421" t="s">
        <v>14</v>
      </c>
      <c r="T1421" s="79">
        <v>0</v>
      </c>
      <c r="U1421" s="79">
        <v>5</v>
      </c>
      <c r="V1421" s="79">
        <v>2.5</v>
      </c>
      <c r="W1421" s="79">
        <v>5</v>
      </c>
      <c r="X1421">
        <v>0.61037440899999995</v>
      </c>
      <c r="Y1421" t="s">
        <v>812</v>
      </c>
      <c r="Z1421" t="s">
        <v>619</v>
      </c>
      <c r="AA1421">
        <v>24</v>
      </c>
      <c r="AB1421">
        <v>3035</v>
      </c>
      <c r="AC1421">
        <v>656</v>
      </c>
      <c r="AE1421" t="s">
        <v>532</v>
      </c>
      <c r="AF1421">
        <v>3035</v>
      </c>
      <c r="AG1421">
        <v>0.749</v>
      </c>
      <c r="AH1421">
        <v>2273.2150000000001</v>
      </c>
      <c r="AI1421">
        <v>761.78499999999985</v>
      </c>
      <c r="AJ1421">
        <v>0.749</v>
      </c>
      <c r="AK1421">
        <v>2273.2150000000001</v>
      </c>
      <c r="AL1421">
        <v>761.78499999999985</v>
      </c>
      <c r="AM1421">
        <v>13667.214143182036</v>
      </c>
      <c r="AN1421">
        <v>4580.0677569274912</v>
      </c>
      <c r="AO1421">
        <v>8.3421177553211763</v>
      </c>
      <c r="AP1421">
        <v>2.7955561503145727</v>
      </c>
      <c r="AQ1421">
        <v>0.13241980072875215</v>
      </c>
    </row>
    <row r="1422" spans="1:43" x14ac:dyDescent="0.35">
      <c r="A1422">
        <v>1421</v>
      </c>
      <c r="B1422">
        <v>103</v>
      </c>
      <c r="C1422" t="s">
        <v>19</v>
      </c>
      <c r="D1422" s="4">
        <v>25.215609000000001</v>
      </c>
      <c r="E1422" s="5">
        <v>121.653763</v>
      </c>
      <c r="F1422">
        <v>0</v>
      </c>
      <c r="G1422" t="s">
        <v>10</v>
      </c>
      <c r="H1422">
        <v>0</v>
      </c>
      <c r="I1422">
        <v>1331.70455964437</v>
      </c>
      <c r="J1422" s="80">
        <v>2017</v>
      </c>
      <c r="K1422" t="s">
        <v>11</v>
      </c>
      <c r="L1422">
        <v>1000</v>
      </c>
      <c r="M1422">
        <v>130.61708849999999</v>
      </c>
      <c r="O1422" t="s">
        <v>12</v>
      </c>
      <c r="P1422">
        <v>96</v>
      </c>
      <c r="Q1422" t="s">
        <v>13</v>
      </c>
      <c r="R1422" t="s">
        <v>14</v>
      </c>
      <c r="S1422" t="s">
        <v>16</v>
      </c>
      <c r="T1422" s="79">
        <v>0</v>
      </c>
      <c r="U1422" s="79">
        <v>1</v>
      </c>
      <c r="V1422" s="79">
        <v>0.5</v>
      </c>
      <c r="W1422" s="79">
        <v>1</v>
      </c>
      <c r="X1422">
        <v>0.61037440899999995</v>
      </c>
      <c r="Y1422" t="s">
        <v>812</v>
      </c>
      <c r="Z1422" t="s">
        <v>619</v>
      </c>
      <c r="AA1422">
        <v>1</v>
      </c>
      <c r="AB1422">
        <v>0</v>
      </c>
      <c r="AC1422">
        <v>0</v>
      </c>
      <c r="AE1422" t="s">
        <v>529</v>
      </c>
      <c r="AF1422">
        <v>0</v>
      </c>
      <c r="AG1422" t="s">
        <v>671</v>
      </c>
      <c r="AH1422" t="s">
        <v>1129</v>
      </c>
      <c r="AI1422" t="s">
        <v>1130</v>
      </c>
      <c r="AJ1422">
        <v>0.59524549999999998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0.13341858489683281</v>
      </c>
    </row>
    <row r="1423" spans="1:43" x14ac:dyDescent="0.35">
      <c r="A1423">
        <v>1422</v>
      </c>
      <c r="B1423">
        <v>103</v>
      </c>
      <c r="C1423" t="s">
        <v>19</v>
      </c>
      <c r="D1423" s="4">
        <v>25.215609000000001</v>
      </c>
      <c r="E1423" s="5">
        <v>121.653763</v>
      </c>
      <c r="F1423">
        <v>0</v>
      </c>
      <c r="G1423" t="s">
        <v>10</v>
      </c>
      <c r="H1423">
        <v>0</v>
      </c>
      <c r="I1423">
        <v>1331.70455964437</v>
      </c>
      <c r="J1423" s="80">
        <v>2017</v>
      </c>
      <c r="K1423" t="s">
        <v>11</v>
      </c>
      <c r="L1423">
        <v>1000</v>
      </c>
      <c r="M1423">
        <v>130.61708849999999</v>
      </c>
      <c r="O1423" t="s">
        <v>12</v>
      </c>
      <c r="P1423">
        <v>96</v>
      </c>
      <c r="Q1423" t="s">
        <v>13</v>
      </c>
      <c r="R1423" t="s">
        <v>14</v>
      </c>
      <c r="S1423" t="s">
        <v>16</v>
      </c>
      <c r="T1423" s="79">
        <v>0</v>
      </c>
      <c r="U1423" s="79">
        <v>1</v>
      </c>
      <c r="V1423" s="79">
        <v>0.5</v>
      </c>
      <c r="W1423" s="79">
        <v>1</v>
      </c>
      <c r="X1423">
        <v>0.61037440899999995</v>
      </c>
      <c r="Y1423" t="s">
        <v>812</v>
      </c>
      <c r="Z1423" t="s">
        <v>619</v>
      </c>
      <c r="AA1423">
        <v>1</v>
      </c>
      <c r="AB1423">
        <v>0</v>
      </c>
      <c r="AC1423">
        <v>0</v>
      </c>
      <c r="AE1423" t="s">
        <v>529</v>
      </c>
      <c r="AF1423">
        <v>0</v>
      </c>
      <c r="AG1423" t="s">
        <v>671</v>
      </c>
      <c r="AH1423" t="s">
        <v>1129</v>
      </c>
      <c r="AI1423" t="s">
        <v>1130</v>
      </c>
      <c r="AJ1423">
        <v>0.59524549999999998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0.13341858489683281</v>
      </c>
    </row>
    <row r="1424" spans="1:43" x14ac:dyDescent="0.35">
      <c r="A1424">
        <v>1423</v>
      </c>
      <c r="B1424">
        <v>103</v>
      </c>
      <c r="C1424" t="s">
        <v>19</v>
      </c>
      <c r="D1424" s="4">
        <v>25.215609000000001</v>
      </c>
      <c r="E1424" s="5">
        <v>121.653763</v>
      </c>
      <c r="F1424">
        <v>0</v>
      </c>
      <c r="G1424" t="s">
        <v>10</v>
      </c>
      <c r="H1424">
        <v>0</v>
      </c>
      <c r="I1424">
        <v>1331.70455964437</v>
      </c>
      <c r="J1424" s="80">
        <v>2017</v>
      </c>
      <c r="K1424" t="s">
        <v>11</v>
      </c>
      <c r="L1424">
        <v>1000</v>
      </c>
      <c r="M1424">
        <v>130.61708849999999</v>
      </c>
      <c r="O1424" t="s">
        <v>12</v>
      </c>
      <c r="P1424">
        <v>96</v>
      </c>
      <c r="Q1424" t="s">
        <v>13</v>
      </c>
      <c r="R1424" t="s">
        <v>14</v>
      </c>
      <c r="S1424" t="s">
        <v>16</v>
      </c>
      <c r="T1424" s="79">
        <v>0</v>
      </c>
      <c r="U1424" s="79">
        <v>1</v>
      </c>
      <c r="V1424" s="79">
        <v>0.5</v>
      </c>
      <c r="W1424" s="79">
        <v>1</v>
      </c>
      <c r="X1424">
        <v>0.61037440899999995</v>
      </c>
      <c r="Y1424" t="s">
        <v>812</v>
      </c>
      <c r="Z1424" t="s">
        <v>619</v>
      </c>
      <c r="AA1424">
        <v>4</v>
      </c>
      <c r="AB1424">
        <v>6</v>
      </c>
      <c r="AC1424">
        <v>5</v>
      </c>
      <c r="AE1424" t="s">
        <v>529</v>
      </c>
      <c r="AF1424">
        <v>3.9320128180537792</v>
      </c>
      <c r="AG1424">
        <v>2E-3</v>
      </c>
      <c r="AH1424">
        <v>7.8640256361075592E-3</v>
      </c>
      <c r="AI1424">
        <v>3.9241487924176717</v>
      </c>
      <c r="AJ1424">
        <v>2E-3</v>
      </c>
      <c r="AK1424">
        <v>7.8640256361075592E-3</v>
      </c>
      <c r="AL1424">
        <v>3.9241487924176717</v>
      </c>
      <c r="AM1424">
        <v>1.0699751379976352</v>
      </c>
      <c r="AN1424">
        <v>533.91759386081992</v>
      </c>
      <c r="AO1424">
        <v>6.5308544249999994E-4</v>
      </c>
      <c r="AP1424">
        <v>0.32588963580749997</v>
      </c>
      <c r="AQ1424">
        <v>0.13341858489683281</v>
      </c>
    </row>
    <row r="1425" spans="1:43" x14ac:dyDescent="0.35">
      <c r="A1425">
        <v>1424</v>
      </c>
      <c r="B1425">
        <v>103</v>
      </c>
      <c r="C1425" t="s">
        <v>19</v>
      </c>
      <c r="D1425" s="4">
        <v>25.215609000000001</v>
      </c>
      <c r="E1425" s="5">
        <v>121.653763</v>
      </c>
      <c r="F1425">
        <v>0</v>
      </c>
      <c r="G1425" t="s">
        <v>10</v>
      </c>
      <c r="H1425">
        <v>0</v>
      </c>
      <c r="I1425">
        <v>1331.70455964437</v>
      </c>
      <c r="J1425" s="80">
        <v>2017</v>
      </c>
      <c r="K1425" t="s">
        <v>11</v>
      </c>
      <c r="L1425">
        <v>1000</v>
      </c>
      <c r="M1425">
        <v>130.61708849999999</v>
      </c>
      <c r="O1425" t="s">
        <v>12</v>
      </c>
      <c r="P1425">
        <v>96</v>
      </c>
      <c r="Q1425" t="s">
        <v>13</v>
      </c>
      <c r="R1425" t="s">
        <v>14</v>
      </c>
      <c r="S1425" t="s">
        <v>16</v>
      </c>
      <c r="T1425" s="79">
        <v>0</v>
      </c>
      <c r="U1425" s="79">
        <v>1</v>
      </c>
      <c r="V1425" s="79">
        <v>0.5</v>
      </c>
      <c r="W1425" s="79">
        <v>1</v>
      </c>
      <c r="X1425">
        <v>0.61037440899999995</v>
      </c>
      <c r="Y1425" t="s">
        <v>812</v>
      </c>
      <c r="Z1425" t="s">
        <v>619</v>
      </c>
      <c r="AA1425">
        <v>2</v>
      </c>
      <c r="AB1425">
        <v>90.5</v>
      </c>
      <c r="AC1425">
        <v>123.7</v>
      </c>
      <c r="AE1425" t="s">
        <v>529</v>
      </c>
      <c r="AF1425">
        <v>59.307860005644514</v>
      </c>
      <c r="AG1425">
        <v>2E-3</v>
      </c>
      <c r="AH1425">
        <v>0.11861572001128903</v>
      </c>
      <c r="AI1425">
        <v>59.189244285633222</v>
      </c>
      <c r="AJ1425">
        <v>2E-3</v>
      </c>
      <c r="AK1425">
        <v>0.11861572001128903</v>
      </c>
      <c r="AL1425">
        <v>59.189244285633222</v>
      </c>
      <c r="AM1425">
        <v>16.138791664797665</v>
      </c>
      <c r="AN1425">
        <v>8053.2570407340345</v>
      </c>
      <c r="AO1425">
        <v>9.8507054243749999E-3</v>
      </c>
      <c r="AP1425">
        <v>4.9155020067631252</v>
      </c>
      <c r="AQ1425">
        <v>0.13341858489683281</v>
      </c>
    </row>
    <row r="1426" spans="1:43" x14ac:dyDescent="0.35">
      <c r="A1426">
        <v>1425</v>
      </c>
      <c r="B1426">
        <v>104</v>
      </c>
      <c r="C1426" t="s">
        <v>34</v>
      </c>
      <c r="D1426" s="4">
        <v>50.165913000000003</v>
      </c>
      <c r="E1426" s="5">
        <v>-125.03713500000001</v>
      </c>
      <c r="F1426">
        <v>0</v>
      </c>
      <c r="G1426" t="s">
        <v>10</v>
      </c>
      <c r="H1426">
        <v>0</v>
      </c>
      <c r="I1426">
        <v>9.2082341804467909</v>
      </c>
      <c r="J1426" s="80">
        <v>2016</v>
      </c>
      <c r="K1426" t="s">
        <v>30</v>
      </c>
      <c r="L1426">
        <v>10</v>
      </c>
      <c r="M1426">
        <v>0.99999999799999995</v>
      </c>
      <c r="N1426">
        <v>5</v>
      </c>
      <c r="O1426" t="s">
        <v>22</v>
      </c>
      <c r="P1426">
        <v>81</v>
      </c>
      <c r="Q1426" t="s">
        <v>13</v>
      </c>
      <c r="R1426" t="s">
        <v>14</v>
      </c>
      <c r="S1426" t="s">
        <v>14</v>
      </c>
      <c r="T1426" s="79">
        <v>0</v>
      </c>
      <c r="U1426" s="79">
        <v>5.45</v>
      </c>
      <c r="V1426" s="79">
        <v>2.7250000000000001</v>
      </c>
      <c r="W1426" s="79">
        <v>5.45</v>
      </c>
      <c r="X1426">
        <v>0.73831813300000004</v>
      </c>
      <c r="Y1426" t="s">
        <v>1127</v>
      </c>
      <c r="Z1426" t="s">
        <v>622</v>
      </c>
      <c r="AA1426">
        <v>16</v>
      </c>
      <c r="AB1426">
        <v>19.97</v>
      </c>
      <c r="AC1426">
        <v>23.74</v>
      </c>
      <c r="AE1426" t="s">
        <v>532</v>
      </c>
      <c r="AF1426">
        <v>20</v>
      </c>
      <c r="AG1426">
        <v>2E-3</v>
      </c>
      <c r="AH1426">
        <v>0.04</v>
      </c>
      <c r="AI1426">
        <v>19.96</v>
      </c>
      <c r="AJ1426">
        <v>2E-3</v>
      </c>
      <c r="AK1426">
        <v>0.04</v>
      </c>
      <c r="AL1426">
        <v>19.96</v>
      </c>
      <c r="AM1426">
        <v>4.9382715950617287E-2</v>
      </c>
      <c r="AN1426">
        <v>24.641975259358027</v>
      </c>
      <c r="AO1426">
        <v>3.6460154643129079E-5</v>
      </c>
      <c r="AP1426">
        <v>1.8193617166921409E-2</v>
      </c>
      <c r="AQ1426">
        <v>0.13341858489683281</v>
      </c>
    </row>
    <row r="1427" spans="1:43" x14ac:dyDescent="0.35">
      <c r="A1427">
        <v>1426</v>
      </c>
      <c r="B1427">
        <v>105</v>
      </c>
      <c r="C1427" t="s">
        <v>46</v>
      </c>
      <c r="D1427" s="4">
        <v>-20.325405</v>
      </c>
      <c r="E1427" s="5">
        <v>-40.349522</v>
      </c>
      <c r="F1427">
        <v>0</v>
      </c>
      <c r="G1427" t="s">
        <v>45</v>
      </c>
      <c r="H1427" s="23">
        <v>0</v>
      </c>
      <c r="I1427">
        <v>166.88917906972301</v>
      </c>
      <c r="J1427" s="80">
        <v>2016</v>
      </c>
      <c r="K1427" t="s">
        <v>40</v>
      </c>
      <c r="M1427">
        <v>1</v>
      </c>
      <c r="O1427" t="s">
        <v>12</v>
      </c>
      <c r="P1427">
        <v>89</v>
      </c>
      <c r="Q1427" t="s">
        <v>13</v>
      </c>
      <c r="R1427" t="s">
        <v>16</v>
      </c>
      <c r="S1427" t="s">
        <v>16</v>
      </c>
      <c r="T1427" s="79">
        <v>0</v>
      </c>
      <c r="U1427" s="79">
        <v>10</v>
      </c>
      <c r="V1427" s="79">
        <v>5</v>
      </c>
      <c r="W1427" s="79">
        <v>10</v>
      </c>
      <c r="X1427">
        <v>0.73632361099999999</v>
      </c>
      <c r="Y1427" t="s">
        <v>1128</v>
      </c>
      <c r="Z1427" t="s">
        <v>622</v>
      </c>
      <c r="AA1427">
        <v>1</v>
      </c>
      <c r="AB1427">
        <v>0</v>
      </c>
      <c r="AE1427" t="s">
        <v>554</v>
      </c>
      <c r="AF1427">
        <v>0</v>
      </c>
      <c r="AG1427" t="s">
        <v>671</v>
      </c>
      <c r="AH1427" t="s">
        <v>1129</v>
      </c>
      <c r="AI1427" t="s">
        <v>1130</v>
      </c>
      <c r="AJ1427">
        <v>0.59524549999999998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0.13341858489683281</v>
      </c>
    </row>
    <row r="1428" spans="1:43" x14ac:dyDescent="0.35">
      <c r="A1428">
        <v>1427</v>
      </c>
      <c r="B1428">
        <v>105</v>
      </c>
      <c r="C1428" t="s">
        <v>46</v>
      </c>
      <c r="D1428" s="4">
        <v>-20.3246</v>
      </c>
      <c r="E1428" s="5">
        <v>-40.342998999999999</v>
      </c>
      <c r="F1428">
        <v>0</v>
      </c>
      <c r="G1428" t="s">
        <v>45</v>
      </c>
      <c r="H1428" s="23">
        <v>0</v>
      </c>
      <c r="I1428">
        <v>168.14883265903001</v>
      </c>
      <c r="J1428" s="80">
        <v>2016</v>
      </c>
      <c r="K1428" t="s">
        <v>40</v>
      </c>
      <c r="M1428">
        <v>1</v>
      </c>
      <c r="O1428" t="s">
        <v>12</v>
      </c>
      <c r="P1428">
        <v>89</v>
      </c>
      <c r="Q1428" t="s">
        <v>13</v>
      </c>
      <c r="R1428" t="s">
        <v>16</v>
      </c>
      <c r="S1428" t="s">
        <v>16</v>
      </c>
      <c r="T1428" s="79">
        <v>0</v>
      </c>
      <c r="U1428" s="79">
        <v>10</v>
      </c>
      <c r="V1428" s="79">
        <v>5</v>
      </c>
      <c r="W1428" s="79">
        <v>10</v>
      </c>
      <c r="X1428">
        <v>0.73632361099999999</v>
      </c>
      <c r="Y1428" t="s">
        <v>1128</v>
      </c>
      <c r="Z1428" t="s">
        <v>622</v>
      </c>
      <c r="AA1428">
        <v>1</v>
      </c>
      <c r="AB1428">
        <v>0</v>
      </c>
      <c r="AE1428" t="s">
        <v>554</v>
      </c>
      <c r="AF1428">
        <v>0</v>
      </c>
      <c r="AG1428" t="s">
        <v>671</v>
      </c>
      <c r="AH1428" t="s">
        <v>1129</v>
      </c>
      <c r="AI1428" t="s">
        <v>1130</v>
      </c>
      <c r="AJ1428">
        <v>0.59524549999999998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0.13341858489683281</v>
      </c>
    </row>
    <row r="1429" spans="1:43" x14ac:dyDescent="0.35">
      <c r="A1429">
        <v>1428</v>
      </c>
      <c r="B1429">
        <v>105</v>
      </c>
      <c r="C1429" t="s">
        <v>46</v>
      </c>
      <c r="D1429" s="4">
        <v>-20.323633999999998</v>
      </c>
      <c r="E1429" s="5">
        <v>-40.355358000000003</v>
      </c>
      <c r="F1429">
        <v>0</v>
      </c>
      <c r="G1429" t="s">
        <v>45</v>
      </c>
      <c r="H1429" s="23">
        <v>0</v>
      </c>
      <c r="I1429">
        <v>165.881139787362</v>
      </c>
      <c r="J1429" s="80">
        <v>2016</v>
      </c>
      <c r="K1429" t="s">
        <v>40</v>
      </c>
      <c r="M1429">
        <v>1</v>
      </c>
      <c r="O1429" t="s">
        <v>12</v>
      </c>
      <c r="P1429">
        <v>89</v>
      </c>
      <c r="Q1429" t="s">
        <v>13</v>
      </c>
      <c r="R1429" t="s">
        <v>16</v>
      </c>
      <c r="S1429" t="s">
        <v>16</v>
      </c>
      <c r="T1429" s="79">
        <v>0</v>
      </c>
      <c r="U1429" s="79">
        <v>10</v>
      </c>
      <c r="V1429" s="79">
        <v>5</v>
      </c>
      <c r="W1429" s="79">
        <v>10</v>
      </c>
      <c r="X1429">
        <v>0.73632361099999999</v>
      </c>
      <c r="Y1429" t="s">
        <v>1128</v>
      </c>
      <c r="Z1429" t="s">
        <v>622</v>
      </c>
      <c r="AA1429">
        <v>1</v>
      </c>
      <c r="AB1429">
        <v>4</v>
      </c>
      <c r="AE1429" t="s">
        <v>554</v>
      </c>
      <c r="AF1429">
        <v>13.33333333</v>
      </c>
      <c r="AG1429">
        <v>0.77</v>
      </c>
      <c r="AH1429">
        <v>10.266666664100001</v>
      </c>
      <c r="AI1429">
        <v>3.0666666658999997</v>
      </c>
      <c r="AJ1429">
        <v>0.77</v>
      </c>
      <c r="AK1429">
        <v>10.266666664100001</v>
      </c>
      <c r="AL1429">
        <v>3.0666666658999997</v>
      </c>
      <c r="AM1429">
        <v>11.535580521460675</v>
      </c>
      <c r="AN1429">
        <v>3.4456928830337077</v>
      </c>
      <c r="AO1429">
        <v>8.4939203045431878E-3</v>
      </c>
      <c r="AP1429">
        <v>2.53714502603238E-3</v>
      </c>
      <c r="AQ1429">
        <v>0.13341858489683281</v>
      </c>
    </row>
    <row r="1430" spans="1:43" x14ac:dyDescent="0.35">
      <c r="A1430">
        <v>1429</v>
      </c>
      <c r="B1430">
        <v>105</v>
      </c>
      <c r="C1430" t="s">
        <v>46</v>
      </c>
      <c r="D1430" s="4">
        <v>-20.323473</v>
      </c>
      <c r="E1430" s="5">
        <v>-40.337333999999998</v>
      </c>
      <c r="F1430">
        <v>0</v>
      </c>
      <c r="G1430" t="s">
        <v>45</v>
      </c>
      <c r="H1430" s="23">
        <v>2</v>
      </c>
      <c r="I1430">
        <v>168.792665294344</v>
      </c>
      <c r="J1430" s="80">
        <v>2016</v>
      </c>
      <c r="K1430" t="s">
        <v>40</v>
      </c>
      <c r="M1430">
        <v>1</v>
      </c>
      <c r="O1430" t="s">
        <v>12</v>
      </c>
      <c r="P1430">
        <v>89</v>
      </c>
      <c r="Q1430" t="s">
        <v>13</v>
      </c>
      <c r="R1430" t="s">
        <v>16</v>
      </c>
      <c r="S1430" t="s">
        <v>16</v>
      </c>
      <c r="T1430" s="79">
        <v>0</v>
      </c>
      <c r="U1430" s="79">
        <v>10</v>
      </c>
      <c r="V1430" s="79">
        <v>5</v>
      </c>
      <c r="W1430" s="79">
        <v>10</v>
      </c>
      <c r="X1430">
        <v>0.73632361099999999</v>
      </c>
      <c r="Y1430" t="s">
        <v>1128</v>
      </c>
      <c r="Z1430" t="s">
        <v>622</v>
      </c>
      <c r="AA1430">
        <v>1</v>
      </c>
      <c r="AB1430">
        <v>17</v>
      </c>
      <c r="AE1430" t="s">
        <v>554</v>
      </c>
      <c r="AF1430">
        <v>56.666666669999998</v>
      </c>
      <c r="AG1430">
        <v>0.77</v>
      </c>
      <c r="AH1430">
        <v>43.633333335899998</v>
      </c>
      <c r="AI1430">
        <v>13.0333333341</v>
      </c>
      <c r="AJ1430">
        <v>0.77</v>
      </c>
      <c r="AK1430">
        <v>43.633333335899998</v>
      </c>
      <c r="AL1430">
        <v>13.0333333341</v>
      </c>
      <c r="AM1430">
        <v>49.026217231348312</v>
      </c>
      <c r="AN1430">
        <v>14.644194757415729</v>
      </c>
      <c r="AO1430">
        <v>3.609916130545681E-2</v>
      </c>
      <c r="AP1430">
        <v>1.0782866363967619E-2</v>
      </c>
      <c r="AQ1430">
        <v>0.13315150818983643</v>
      </c>
    </row>
    <row r="1431" spans="1:43" x14ac:dyDescent="0.35">
      <c r="A1431">
        <v>1430</v>
      </c>
      <c r="B1431">
        <v>105</v>
      </c>
      <c r="C1431" t="s">
        <v>46</v>
      </c>
      <c r="D1431" s="4">
        <v>-20.322808999999999</v>
      </c>
      <c r="E1431" s="5">
        <v>-40.289161</v>
      </c>
      <c r="F1431">
        <v>0</v>
      </c>
      <c r="G1431" t="s">
        <v>45</v>
      </c>
      <c r="H1431" s="23">
        <v>5</v>
      </c>
      <c r="I1431">
        <v>173.29705768184499</v>
      </c>
      <c r="J1431" s="80">
        <v>2016</v>
      </c>
      <c r="K1431" t="s">
        <v>40</v>
      </c>
      <c r="M1431">
        <v>1</v>
      </c>
      <c r="O1431" t="s">
        <v>12</v>
      </c>
      <c r="P1431">
        <v>89</v>
      </c>
      <c r="Q1431" t="s">
        <v>13</v>
      </c>
      <c r="R1431" t="s">
        <v>16</v>
      </c>
      <c r="S1431" t="s">
        <v>16</v>
      </c>
      <c r="T1431" s="79">
        <v>0</v>
      </c>
      <c r="U1431" s="79">
        <v>10</v>
      </c>
      <c r="V1431" s="79">
        <v>5</v>
      </c>
      <c r="W1431" s="79">
        <v>10</v>
      </c>
      <c r="X1431">
        <v>0.73632361099999999</v>
      </c>
      <c r="Y1431" t="s">
        <v>1128</v>
      </c>
      <c r="Z1431" t="s">
        <v>622</v>
      </c>
      <c r="AA1431">
        <v>1</v>
      </c>
      <c r="AB1431">
        <v>0</v>
      </c>
      <c r="AE1431" t="s">
        <v>554</v>
      </c>
      <c r="AF1431">
        <v>0</v>
      </c>
      <c r="AG1431" t="s">
        <v>671</v>
      </c>
      <c r="AH1431" t="s">
        <v>1129</v>
      </c>
      <c r="AI1431" t="s">
        <v>1130</v>
      </c>
      <c r="AJ1431">
        <v>0.59524549999999998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0.13275189523153463</v>
      </c>
    </row>
    <row r="1432" spans="1:43" x14ac:dyDescent="0.35">
      <c r="A1432">
        <v>1431</v>
      </c>
      <c r="B1432">
        <v>105</v>
      </c>
      <c r="C1432" t="s">
        <v>46</v>
      </c>
      <c r="D1432" s="4">
        <v>-20.322668</v>
      </c>
      <c r="E1432" s="5">
        <v>-40.331184100000002</v>
      </c>
      <c r="F1432">
        <v>0</v>
      </c>
      <c r="G1432" t="s">
        <v>45</v>
      </c>
      <c r="H1432" s="23">
        <v>2</v>
      </c>
      <c r="I1432">
        <v>169.35643761395701</v>
      </c>
      <c r="J1432" s="80">
        <v>2016</v>
      </c>
      <c r="K1432" t="s">
        <v>40</v>
      </c>
      <c r="M1432">
        <v>1</v>
      </c>
      <c r="O1432" t="s">
        <v>12</v>
      </c>
      <c r="P1432">
        <v>89</v>
      </c>
      <c r="Q1432" t="s">
        <v>13</v>
      </c>
      <c r="R1432" t="s">
        <v>16</v>
      </c>
      <c r="S1432" t="s">
        <v>16</v>
      </c>
      <c r="T1432" s="79">
        <v>0</v>
      </c>
      <c r="U1432" s="79">
        <v>10</v>
      </c>
      <c r="V1432" s="79">
        <v>5</v>
      </c>
      <c r="W1432" s="79">
        <v>10</v>
      </c>
      <c r="X1432">
        <v>0.73632361099999999</v>
      </c>
      <c r="Y1432" t="s">
        <v>1128</v>
      </c>
      <c r="Z1432" t="s">
        <v>622</v>
      </c>
      <c r="AA1432">
        <v>1</v>
      </c>
      <c r="AB1432">
        <v>0</v>
      </c>
      <c r="AE1432" t="s">
        <v>554</v>
      </c>
      <c r="AF1432">
        <v>0</v>
      </c>
      <c r="AG1432" t="s">
        <v>671</v>
      </c>
      <c r="AH1432" t="s">
        <v>1129</v>
      </c>
      <c r="AI1432" t="s">
        <v>1130</v>
      </c>
      <c r="AJ1432">
        <v>0.59524549999999998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0.13315150818983643</v>
      </c>
    </row>
    <row r="1433" spans="1:43" x14ac:dyDescent="0.35">
      <c r="A1433">
        <v>1432</v>
      </c>
      <c r="B1433">
        <v>105</v>
      </c>
      <c r="C1433" t="s">
        <v>46</v>
      </c>
      <c r="D1433" s="4">
        <v>-20.322507000000002</v>
      </c>
      <c r="E1433" s="5">
        <v>-40.293731999999999</v>
      </c>
      <c r="F1433">
        <v>0</v>
      </c>
      <c r="G1433" t="s">
        <v>45</v>
      </c>
      <c r="H1433" s="23">
        <v>5</v>
      </c>
      <c r="I1433">
        <v>172.87831859412299</v>
      </c>
      <c r="J1433" s="80">
        <v>2016</v>
      </c>
      <c r="K1433" t="s">
        <v>40</v>
      </c>
      <c r="M1433">
        <v>1</v>
      </c>
      <c r="O1433" t="s">
        <v>12</v>
      </c>
      <c r="P1433">
        <v>89</v>
      </c>
      <c r="Q1433" t="s">
        <v>13</v>
      </c>
      <c r="R1433" t="s">
        <v>16</v>
      </c>
      <c r="S1433" t="s">
        <v>16</v>
      </c>
      <c r="T1433" s="79">
        <v>0</v>
      </c>
      <c r="U1433" s="79">
        <v>10</v>
      </c>
      <c r="V1433" s="79">
        <v>5</v>
      </c>
      <c r="W1433" s="79">
        <v>10</v>
      </c>
      <c r="X1433">
        <v>0.73632361099999999</v>
      </c>
      <c r="Y1433" t="s">
        <v>1128</v>
      </c>
      <c r="Z1433" t="s">
        <v>622</v>
      </c>
      <c r="AA1433">
        <v>1</v>
      </c>
      <c r="AB1433">
        <v>14</v>
      </c>
      <c r="AE1433" t="s">
        <v>554</v>
      </c>
      <c r="AF1433">
        <v>46.666666669999998</v>
      </c>
      <c r="AG1433">
        <v>0.77</v>
      </c>
      <c r="AH1433">
        <v>35.933333335900002</v>
      </c>
      <c r="AI1433">
        <v>10.733333334099996</v>
      </c>
      <c r="AJ1433">
        <v>0.77</v>
      </c>
      <c r="AK1433">
        <v>35.933333335900002</v>
      </c>
      <c r="AL1433">
        <v>10.733333334099996</v>
      </c>
      <c r="AM1433">
        <v>40.374531838089887</v>
      </c>
      <c r="AN1433">
        <v>12.059925094494377</v>
      </c>
      <c r="AO1433">
        <v>2.9728721075456814E-2</v>
      </c>
      <c r="AP1433">
        <v>8.8800075939676152E-3</v>
      </c>
      <c r="AQ1433">
        <v>0.13275189523153463</v>
      </c>
    </row>
    <row r="1434" spans="1:43" x14ac:dyDescent="0.35">
      <c r="A1434">
        <v>1433</v>
      </c>
      <c r="B1434">
        <v>105</v>
      </c>
      <c r="C1434" t="s">
        <v>46</v>
      </c>
      <c r="D1434" s="4">
        <v>-20.322023999999999</v>
      </c>
      <c r="E1434" s="5">
        <v>-40.326690999999997</v>
      </c>
      <c r="F1434">
        <v>0</v>
      </c>
      <c r="G1434" t="s">
        <v>45</v>
      </c>
      <c r="H1434" s="23">
        <v>2</v>
      </c>
      <c r="I1434">
        <v>169.83054047871599</v>
      </c>
      <c r="J1434" s="80">
        <v>2016</v>
      </c>
      <c r="K1434" t="s">
        <v>40</v>
      </c>
      <c r="M1434">
        <v>1</v>
      </c>
      <c r="O1434" t="s">
        <v>12</v>
      </c>
      <c r="P1434">
        <v>89</v>
      </c>
      <c r="Q1434" t="s">
        <v>13</v>
      </c>
      <c r="R1434" t="s">
        <v>16</v>
      </c>
      <c r="S1434" t="s">
        <v>16</v>
      </c>
      <c r="T1434" s="79">
        <v>0</v>
      </c>
      <c r="U1434" s="79">
        <v>10</v>
      </c>
      <c r="V1434" s="79">
        <v>5</v>
      </c>
      <c r="W1434" s="79">
        <v>10</v>
      </c>
      <c r="X1434">
        <v>0.73632361099999999</v>
      </c>
      <c r="Y1434" t="s">
        <v>1128</v>
      </c>
      <c r="Z1434" t="s">
        <v>622</v>
      </c>
      <c r="AA1434">
        <v>1</v>
      </c>
      <c r="AB1434">
        <v>0</v>
      </c>
      <c r="AE1434" t="s">
        <v>554</v>
      </c>
      <c r="AF1434">
        <v>0</v>
      </c>
      <c r="AG1434" t="s">
        <v>671</v>
      </c>
      <c r="AH1434" t="s">
        <v>1129</v>
      </c>
      <c r="AI1434" t="s">
        <v>1130</v>
      </c>
      <c r="AJ1434">
        <v>0.59524549999999998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0.13315150818983643</v>
      </c>
    </row>
    <row r="1435" spans="1:43" x14ac:dyDescent="0.35">
      <c r="A1435">
        <v>1434</v>
      </c>
      <c r="B1435">
        <v>105</v>
      </c>
      <c r="C1435" t="s">
        <v>46</v>
      </c>
      <c r="D1435" s="4">
        <v>-20.321923999999999</v>
      </c>
      <c r="E1435" s="5">
        <v>-40.292552000000001</v>
      </c>
      <c r="F1435">
        <v>0</v>
      </c>
      <c r="G1435" t="s">
        <v>45</v>
      </c>
      <c r="H1435" s="23">
        <v>5</v>
      </c>
      <c r="I1435">
        <v>172.88565827699301</v>
      </c>
      <c r="J1435" s="80">
        <v>2016</v>
      </c>
      <c r="K1435" t="s">
        <v>40</v>
      </c>
      <c r="M1435">
        <v>1</v>
      </c>
      <c r="O1435" t="s">
        <v>12</v>
      </c>
      <c r="P1435">
        <v>89</v>
      </c>
      <c r="Q1435" t="s">
        <v>13</v>
      </c>
      <c r="R1435" t="s">
        <v>16</v>
      </c>
      <c r="S1435" t="s">
        <v>16</v>
      </c>
      <c r="T1435" s="79">
        <v>0</v>
      </c>
      <c r="U1435" s="79">
        <v>10</v>
      </c>
      <c r="V1435" s="79">
        <v>5</v>
      </c>
      <c r="W1435" s="79">
        <v>10</v>
      </c>
      <c r="X1435">
        <v>0.73632361099999999</v>
      </c>
      <c r="Y1435" t="s">
        <v>1128</v>
      </c>
      <c r="Z1435" t="s">
        <v>622</v>
      </c>
      <c r="AA1435">
        <v>1</v>
      </c>
      <c r="AB1435">
        <v>0</v>
      </c>
      <c r="AE1435" t="s">
        <v>554</v>
      </c>
      <c r="AF1435">
        <v>0</v>
      </c>
      <c r="AG1435" t="s">
        <v>671</v>
      </c>
      <c r="AH1435" t="s">
        <v>1129</v>
      </c>
      <c r="AI1435" t="s">
        <v>1130</v>
      </c>
      <c r="AJ1435">
        <v>0.59524549999999998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0.13275189523153463</v>
      </c>
    </row>
    <row r="1436" spans="1:43" x14ac:dyDescent="0.35">
      <c r="A1436">
        <v>1435</v>
      </c>
      <c r="B1436">
        <v>105</v>
      </c>
      <c r="C1436" t="s">
        <v>46</v>
      </c>
      <c r="D1436" s="4">
        <v>-20.321863</v>
      </c>
      <c r="E1436" s="5">
        <v>-40.313130000000001</v>
      </c>
      <c r="F1436">
        <v>0</v>
      </c>
      <c r="G1436" t="s">
        <v>45</v>
      </c>
      <c r="H1436" s="23">
        <v>4</v>
      </c>
      <c r="I1436">
        <v>171.59609708057201</v>
      </c>
      <c r="J1436" s="80">
        <v>2016</v>
      </c>
      <c r="K1436" t="s">
        <v>40</v>
      </c>
      <c r="M1436">
        <v>1</v>
      </c>
      <c r="O1436" t="s">
        <v>12</v>
      </c>
      <c r="P1436">
        <v>89</v>
      </c>
      <c r="Q1436" t="s">
        <v>13</v>
      </c>
      <c r="R1436" t="s">
        <v>16</v>
      </c>
      <c r="S1436" t="s">
        <v>16</v>
      </c>
      <c r="T1436" s="79">
        <v>0</v>
      </c>
      <c r="U1436" s="79">
        <v>10</v>
      </c>
      <c r="V1436" s="79">
        <v>5</v>
      </c>
      <c r="W1436" s="79">
        <v>10</v>
      </c>
      <c r="X1436">
        <v>0.73632361099999999</v>
      </c>
      <c r="Y1436" t="s">
        <v>1128</v>
      </c>
      <c r="Z1436" t="s">
        <v>622</v>
      </c>
      <c r="AA1436">
        <v>1</v>
      </c>
      <c r="AB1436">
        <v>24</v>
      </c>
      <c r="AE1436" t="s">
        <v>554</v>
      </c>
      <c r="AF1436">
        <v>80</v>
      </c>
      <c r="AG1436">
        <v>0.77</v>
      </c>
      <c r="AH1436">
        <v>61.6</v>
      </c>
      <c r="AI1436">
        <v>18.399999999999999</v>
      </c>
      <c r="AJ1436">
        <v>0.77</v>
      </c>
      <c r="AK1436">
        <v>61.6</v>
      </c>
      <c r="AL1436">
        <v>18.399999999999999</v>
      </c>
      <c r="AM1436">
        <v>69.213483146067418</v>
      </c>
      <c r="AN1436">
        <v>20.674157303370784</v>
      </c>
      <c r="AO1436">
        <v>5.0963521839999998E-2</v>
      </c>
      <c r="AP1436">
        <v>1.5222870159999999E-2</v>
      </c>
      <c r="AQ1436">
        <v>0.13288496611575845</v>
      </c>
    </row>
    <row r="1437" spans="1:43" x14ac:dyDescent="0.35">
      <c r="A1437">
        <v>1436</v>
      </c>
      <c r="B1437">
        <v>105</v>
      </c>
      <c r="C1437" t="s">
        <v>46</v>
      </c>
      <c r="D1437" s="4">
        <v>-20.321863</v>
      </c>
      <c r="E1437" s="5">
        <v>-40.306435</v>
      </c>
      <c r="F1437">
        <v>0</v>
      </c>
      <c r="G1437" t="s">
        <v>45</v>
      </c>
      <c r="H1437" s="23">
        <v>4</v>
      </c>
      <c r="I1437">
        <v>171.95706592223999</v>
      </c>
      <c r="J1437" s="80">
        <v>2016</v>
      </c>
      <c r="K1437" t="s">
        <v>40</v>
      </c>
      <c r="M1437">
        <v>1</v>
      </c>
      <c r="O1437" t="s">
        <v>12</v>
      </c>
      <c r="P1437">
        <v>89</v>
      </c>
      <c r="Q1437" t="s">
        <v>13</v>
      </c>
      <c r="R1437" t="s">
        <v>16</v>
      </c>
      <c r="S1437" t="s">
        <v>16</v>
      </c>
      <c r="T1437" s="79">
        <v>0</v>
      </c>
      <c r="U1437" s="79">
        <v>10</v>
      </c>
      <c r="V1437" s="79">
        <v>5</v>
      </c>
      <c r="W1437" s="79">
        <v>10</v>
      </c>
      <c r="X1437">
        <v>0.73632361099999999</v>
      </c>
      <c r="Y1437" t="s">
        <v>1128</v>
      </c>
      <c r="Z1437" t="s">
        <v>622</v>
      </c>
      <c r="AA1437">
        <v>1</v>
      </c>
      <c r="AB1437">
        <v>37</v>
      </c>
      <c r="AE1437" t="s">
        <v>554</v>
      </c>
      <c r="AF1437">
        <v>123.33333330000001</v>
      </c>
      <c r="AG1437">
        <v>0.77</v>
      </c>
      <c r="AH1437">
        <v>94.966666641000003</v>
      </c>
      <c r="AI1437">
        <v>28.366666659000003</v>
      </c>
      <c r="AJ1437">
        <v>0.77</v>
      </c>
      <c r="AK1437">
        <v>94.966666641000003</v>
      </c>
      <c r="AL1437">
        <v>28.366666659000003</v>
      </c>
      <c r="AM1437">
        <v>106.70411982134831</v>
      </c>
      <c r="AN1437">
        <v>31.872659167415733</v>
      </c>
      <c r="AO1437">
        <v>7.8568762815431861E-2</v>
      </c>
      <c r="AP1437">
        <v>2.3468591490323806E-2</v>
      </c>
      <c r="AQ1437">
        <v>0.13288496611575845</v>
      </c>
    </row>
    <row r="1438" spans="1:43" x14ac:dyDescent="0.35">
      <c r="A1438">
        <v>1437</v>
      </c>
      <c r="B1438">
        <v>105</v>
      </c>
      <c r="C1438" t="s">
        <v>46</v>
      </c>
      <c r="D1438" s="4">
        <v>-20.321863</v>
      </c>
      <c r="E1438" s="5">
        <v>-40.302143000000001</v>
      </c>
      <c r="F1438">
        <v>0</v>
      </c>
      <c r="G1438" t="s">
        <v>45</v>
      </c>
      <c r="H1438" s="23">
        <v>4</v>
      </c>
      <c r="I1438">
        <v>172.35865918153701</v>
      </c>
      <c r="J1438" s="80">
        <v>2016</v>
      </c>
      <c r="K1438" t="s">
        <v>40</v>
      </c>
      <c r="M1438">
        <v>1</v>
      </c>
      <c r="O1438" t="s">
        <v>12</v>
      </c>
      <c r="P1438">
        <v>89</v>
      </c>
      <c r="Q1438" t="s">
        <v>13</v>
      </c>
      <c r="R1438" t="s">
        <v>16</v>
      </c>
      <c r="S1438" t="s">
        <v>16</v>
      </c>
      <c r="T1438" s="79">
        <v>0</v>
      </c>
      <c r="U1438" s="79">
        <v>10</v>
      </c>
      <c r="V1438" s="79">
        <v>5</v>
      </c>
      <c r="W1438" s="79">
        <v>10</v>
      </c>
      <c r="X1438">
        <v>0.73632361099999999</v>
      </c>
      <c r="Y1438" t="s">
        <v>1128</v>
      </c>
      <c r="Z1438" t="s">
        <v>622</v>
      </c>
      <c r="AA1438">
        <v>1</v>
      </c>
      <c r="AB1438">
        <v>38</v>
      </c>
      <c r="AE1438" t="s">
        <v>554</v>
      </c>
      <c r="AF1438">
        <v>126.66666669999999</v>
      </c>
      <c r="AG1438">
        <v>0.77</v>
      </c>
      <c r="AH1438">
        <v>97.533333358999997</v>
      </c>
      <c r="AI1438">
        <v>29.133333340999997</v>
      </c>
      <c r="AJ1438">
        <v>0.77</v>
      </c>
      <c r="AK1438">
        <v>97.533333358999997</v>
      </c>
      <c r="AL1438">
        <v>29.133333340999997</v>
      </c>
      <c r="AM1438">
        <v>109.58801501011234</v>
      </c>
      <c r="AN1438">
        <v>32.734082405617976</v>
      </c>
      <c r="AO1438">
        <v>8.0692242934568115E-2</v>
      </c>
      <c r="AP1438">
        <v>2.4102877759676192E-2</v>
      </c>
      <c r="AQ1438">
        <v>0.13288496611575845</v>
      </c>
    </row>
    <row r="1439" spans="1:43" x14ac:dyDescent="0.35">
      <c r="A1439">
        <v>1438</v>
      </c>
      <c r="B1439">
        <v>105</v>
      </c>
      <c r="C1439" t="s">
        <v>46</v>
      </c>
      <c r="D1439" s="4">
        <v>-20.318805000000001</v>
      </c>
      <c r="E1439" s="5">
        <v>-40.359993000000003</v>
      </c>
      <c r="F1439">
        <v>0</v>
      </c>
      <c r="G1439" t="s">
        <v>45</v>
      </c>
      <c r="H1439" s="23">
        <v>3</v>
      </c>
      <c r="I1439">
        <v>164.954967356482</v>
      </c>
      <c r="J1439" s="80">
        <v>2016</v>
      </c>
      <c r="K1439" t="s">
        <v>40</v>
      </c>
      <c r="M1439">
        <v>1</v>
      </c>
      <c r="O1439" t="s">
        <v>12</v>
      </c>
      <c r="P1439">
        <v>89</v>
      </c>
      <c r="Q1439" t="s">
        <v>13</v>
      </c>
      <c r="R1439" t="s">
        <v>16</v>
      </c>
      <c r="S1439" t="s">
        <v>16</v>
      </c>
      <c r="T1439" s="79">
        <v>0</v>
      </c>
      <c r="U1439" s="79">
        <v>10</v>
      </c>
      <c r="V1439" s="79">
        <v>5</v>
      </c>
      <c r="W1439" s="79">
        <v>10</v>
      </c>
      <c r="X1439">
        <v>0.73632361099999999</v>
      </c>
      <c r="Y1439" t="s">
        <v>1128</v>
      </c>
      <c r="Z1439" t="s">
        <v>622</v>
      </c>
      <c r="AA1439">
        <v>1</v>
      </c>
      <c r="AB1439">
        <v>22</v>
      </c>
      <c r="AE1439" t="s">
        <v>554</v>
      </c>
      <c r="AF1439">
        <v>73.333333330000002</v>
      </c>
      <c r="AG1439">
        <v>0.77</v>
      </c>
      <c r="AH1439">
        <v>56.466666664100003</v>
      </c>
      <c r="AI1439">
        <v>16.866666665899999</v>
      </c>
      <c r="AJ1439">
        <v>0.77</v>
      </c>
      <c r="AK1439">
        <v>56.466666664100003</v>
      </c>
      <c r="AL1439">
        <v>16.866666665899999</v>
      </c>
      <c r="AM1439">
        <v>63.44569288101124</v>
      </c>
      <c r="AN1439">
        <v>18.951310860561797</v>
      </c>
      <c r="AO1439">
        <v>4.6716561684543183E-2</v>
      </c>
      <c r="AP1439">
        <v>1.395429764603238E-2</v>
      </c>
      <c r="AQ1439">
        <v>0.13301817039062197</v>
      </c>
    </row>
    <row r="1440" spans="1:43" x14ac:dyDescent="0.35">
      <c r="A1440">
        <v>1439</v>
      </c>
      <c r="B1440">
        <v>105</v>
      </c>
      <c r="C1440" t="s">
        <v>46</v>
      </c>
      <c r="D1440" s="4">
        <v>-20.310594999999999</v>
      </c>
      <c r="E1440" s="5">
        <v>-40.361882000000001</v>
      </c>
      <c r="F1440">
        <v>0</v>
      </c>
      <c r="G1440" t="s">
        <v>45</v>
      </c>
      <c r="H1440" s="23">
        <v>0</v>
      </c>
      <c r="I1440">
        <v>164.08180314584001</v>
      </c>
      <c r="J1440" s="80">
        <v>2016</v>
      </c>
      <c r="K1440" t="s">
        <v>40</v>
      </c>
      <c r="M1440">
        <v>1</v>
      </c>
      <c r="O1440" t="s">
        <v>12</v>
      </c>
      <c r="P1440">
        <v>89</v>
      </c>
      <c r="Q1440" t="s">
        <v>13</v>
      </c>
      <c r="R1440" t="s">
        <v>16</v>
      </c>
      <c r="S1440" t="s">
        <v>16</v>
      </c>
      <c r="T1440" s="79">
        <v>0</v>
      </c>
      <c r="U1440" s="79">
        <v>10</v>
      </c>
      <c r="V1440" s="79">
        <v>5</v>
      </c>
      <c r="W1440" s="79">
        <v>10</v>
      </c>
      <c r="X1440">
        <v>0.73632361099999999</v>
      </c>
      <c r="Y1440" t="s">
        <v>1128</v>
      </c>
      <c r="Z1440" t="s">
        <v>622</v>
      </c>
      <c r="AA1440">
        <v>1</v>
      </c>
      <c r="AB1440">
        <v>3</v>
      </c>
      <c r="AE1440" t="s">
        <v>554</v>
      </c>
      <c r="AF1440">
        <v>10</v>
      </c>
      <c r="AG1440">
        <v>0.77</v>
      </c>
      <c r="AH1440">
        <v>7.7</v>
      </c>
      <c r="AI1440">
        <v>2.2999999999999998</v>
      </c>
      <c r="AJ1440">
        <v>0.77</v>
      </c>
      <c r="AK1440">
        <v>7.7</v>
      </c>
      <c r="AL1440">
        <v>2.2999999999999998</v>
      </c>
      <c r="AM1440">
        <v>8.6516853932584272</v>
      </c>
      <c r="AN1440">
        <v>2.584269662921348</v>
      </c>
      <c r="AO1440">
        <v>6.3704402299999997E-3</v>
      </c>
      <c r="AP1440">
        <v>1.9028587699999999E-3</v>
      </c>
      <c r="AQ1440">
        <v>0.13341858489683281</v>
      </c>
    </row>
    <row r="1441" spans="1:43" x14ac:dyDescent="0.35">
      <c r="A1441">
        <v>1440</v>
      </c>
      <c r="B1441">
        <v>105</v>
      </c>
      <c r="C1441" t="s">
        <v>46</v>
      </c>
      <c r="D1441" s="4">
        <v>-20.299325</v>
      </c>
      <c r="E1441" s="5">
        <v>-40.352955000000001</v>
      </c>
      <c r="F1441">
        <v>0</v>
      </c>
      <c r="G1441" t="s">
        <v>45</v>
      </c>
      <c r="H1441" s="23">
        <v>0</v>
      </c>
      <c r="I1441">
        <v>164.652657156554</v>
      </c>
      <c r="J1441" s="80">
        <v>2016</v>
      </c>
      <c r="K1441" t="s">
        <v>40</v>
      </c>
      <c r="M1441">
        <v>1</v>
      </c>
      <c r="O1441" t="s">
        <v>12</v>
      </c>
      <c r="P1441">
        <v>89</v>
      </c>
      <c r="Q1441" t="s">
        <v>13</v>
      </c>
      <c r="R1441" t="s">
        <v>16</v>
      </c>
      <c r="S1441" t="s">
        <v>16</v>
      </c>
      <c r="T1441" s="79">
        <v>0</v>
      </c>
      <c r="U1441" s="79">
        <v>10</v>
      </c>
      <c r="V1441" s="79">
        <v>5</v>
      </c>
      <c r="W1441" s="79">
        <v>10</v>
      </c>
      <c r="X1441">
        <v>0.73632361099999999</v>
      </c>
      <c r="Y1441" t="s">
        <v>1128</v>
      </c>
      <c r="Z1441" t="s">
        <v>622</v>
      </c>
      <c r="AA1441">
        <v>1</v>
      </c>
      <c r="AB1441">
        <v>3</v>
      </c>
      <c r="AE1441" t="s">
        <v>554</v>
      </c>
      <c r="AF1441">
        <v>10</v>
      </c>
      <c r="AG1441">
        <v>0.77</v>
      </c>
      <c r="AH1441">
        <v>7.7</v>
      </c>
      <c r="AI1441">
        <v>2.2999999999999998</v>
      </c>
      <c r="AJ1441">
        <v>0.77</v>
      </c>
      <c r="AK1441">
        <v>7.7</v>
      </c>
      <c r="AL1441">
        <v>2.2999999999999998</v>
      </c>
      <c r="AM1441">
        <v>8.6516853932584272</v>
      </c>
      <c r="AN1441">
        <v>2.584269662921348</v>
      </c>
      <c r="AO1441">
        <v>6.3704402299999997E-3</v>
      </c>
      <c r="AP1441">
        <v>1.9028587699999999E-3</v>
      </c>
      <c r="AQ1441">
        <v>0.13341858489683281</v>
      </c>
    </row>
    <row r="1442" spans="1:43" x14ac:dyDescent="0.35">
      <c r="A1442">
        <v>1441</v>
      </c>
      <c r="B1442">
        <v>105</v>
      </c>
      <c r="C1442" t="s">
        <v>46</v>
      </c>
      <c r="D1442" s="4">
        <v>-20.289182</v>
      </c>
      <c r="E1442" s="5">
        <v>-40.352612000000001</v>
      </c>
      <c r="F1442">
        <v>0</v>
      </c>
      <c r="G1442" t="s">
        <v>45</v>
      </c>
      <c r="H1442" s="23">
        <v>0</v>
      </c>
      <c r="I1442">
        <v>163.94807683142901</v>
      </c>
      <c r="J1442" s="80">
        <v>2016</v>
      </c>
      <c r="K1442" t="s">
        <v>40</v>
      </c>
      <c r="M1442">
        <v>1</v>
      </c>
      <c r="O1442" t="s">
        <v>12</v>
      </c>
      <c r="P1442">
        <v>89</v>
      </c>
      <c r="Q1442" t="s">
        <v>13</v>
      </c>
      <c r="R1442" t="s">
        <v>16</v>
      </c>
      <c r="S1442" t="s">
        <v>16</v>
      </c>
      <c r="T1442" s="79">
        <v>0</v>
      </c>
      <c r="U1442" s="79">
        <v>10</v>
      </c>
      <c r="V1442" s="79">
        <v>5</v>
      </c>
      <c r="W1442" s="79">
        <v>10</v>
      </c>
      <c r="X1442">
        <v>0.73632361099999999</v>
      </c>
      <c r="Y1442" t="s">
        <v>1128</v>
      </c>
      <c r="Z1442" t="s">
        <v>622</v>
      </c>
      <c r="AA1442">
        <v>1</v>
      </c>
      <c r="AB1442">
        <v>19</v>
      </c>
      <c r="AE1442" t="s">
        <v>554</v>
      </c>
      <c r="AF1442">
        <v>63.333333330000002</v>
      </c>
      <c r="AG1442">
        <v>0.77</v>
      </c>
      <c r="AH1442">
        <v>48.766666664100001</v>
      </c>
      <c r="AI1442">
        <v>14.566666665900001</v>
      </c>
      <c r="AJ1442">
        <v>0.77</v>
      </c>
      <c r="AK1442">
        <v>48.766666664100001</v>
      </c>
      <c r="AL1442">
        <v>14.566666665900001</v>
      </c>
      <c r="AM1442">
        <v>54.794007487752808</v>
      </c>
      <c r="AN1442">
        <v>16.36704119764045</v>
      </c>
      <c r="AO1442">
        <v>4.0346121454543186E-2</v>
      </c>
      <c r="AP1442">
        <v>1.2051438876032381E-2</v>
      </c>
      <c r="AQ1442">
        <v>0.13341858489683281</v>
      </c>
    </row>
    <row r="1443" spans="1:43" x14ac:dyDescent="0.35">
      <c r="A1443">
        <v>1442</v>
      </c>
      <c r="B1443">
        <v>105</v>
      </c>
      <c r="C1443" t="s">
        <v>46</v>
      </c>
      <c r="D1443" s="4">
        <v>-20.282579999999999</v>
      </c>
      <c r="E1443" s="5">
        <v>-40.348148999999999</v>
      </c>
      <c r="F1443">
        <v>0</v>
      </c>
      <c r="G1443" t="s">
        <v>45</v>
      </c>
      <c r="H1443" s="23">
        <v>4</v>
      </c>
      <c r="I1443">
        <v>163.565323201106</v>
      </c>
      <c r="J1443" s="80">
        <v>2016</v>
      </c>
      <c r="K1443" t="s">
        <v>40</v>
      </c>
      <c r="M1443">
        <v>1</v>
      </c>
      <c r="O1443" t="s">
        <v>12</v>
      </c>
      <c r="P1443">
        <v>89</v>
      </c>
      <c r="Q1443" t="s">
        <v>13</v>
      </c>
      <c r="R1443" t="s">
        <v>16</v>
      </c>
      <c r="S1443" t="s">
        <v>16</v>
      </c>
      <c r="T1443" s="79">
        <v>0</v>
      </c>
      <c r="U1443" s="79">
        <v>10</v>
      </c>
      <c r="V1443" s="79">
        <v>5</v>
      </c>
      <c r="W1443" s="79">
        <v>10</v>
      </c>
      <c r="X1443">
        <v>0.73632361099999999</v>
      </c>
      <c r="Y1443" t="s">
        <v>1128</v>
      </c>
      <c r="Z1443" t="s">
        <v>622</v>
      </c>
      <c r="AA1443">
        <v>1</v>
      </c>
      <c r="AB1443">
        <v>33</v>
      </c>
      <c r="AE1443" t="s">
        <v>554</v>
      </c>
      <c r="AF1443">
        <v>110</v>
      </c>
      <c r="AG1443">
        <v>0.77</v>
      </c>
      <c r="AH1443">
        <v>84.7</v>
      </c>
      <c r="AI1443">
        <v>25.299999999999997</v>
      </c>
      <c r="AJ1443">
        <v>0.77</v>
      </c>
      <c r="AK1443">
        <v>84.7</v>
      </c>
      <c r="AL1443">
        <v>25.299999999999997</v>
      </c>
      <c r="AM1443">
        <v>95.168539325842701</v>
      </c>
      <c r="AN1443">
        <v>28.426966292134832</v>
      </c>
      <c r="AO1443">
        <v>7.0074842530000001E-2</v>
      </c>
      <c r="AP1443">
        <v>2.093144647E-2</v>
      </c>
      <c r="AQ1443">
        <v>0.13288496611575845</v>
      </c>
    </row>
    <row r="1444" spans="1:43" x14ac:dyDescent="0.35">
      <c r="A1444">
        <v>1443</v>
      </c>
      <c r="B1444">
        <v>105</v>
      </c>
      <c r="C1444" t="s">
        <v>46</v>
      </c>
      <c r="D1444" s="4">
        <v>-20.276381000000001</v>
      </c>
      <c r="E1444" s="5">
        <v>-40.341152999999998</v>
      </c>
      <c r="F1444">
        <v>0</v>
      </c>
      <c r="G1444" t="s">
        <v>45</v>
      </c>
      <c r="H1444" s="23">
        <v>0</v>
      </c>
      <c r="I1444">
        <v>163.926612365719</v>
      </c>
      <c r="J1444" s="80">
        <v>2016</v>
      </c>
      <c r="K1444" t="s">
        <v>40</v>
      </c>
      <c r="M1444">
        <v>1</v>
      </c>
      <c r="O1444" t="s">
        <v>12</v>
      </c>
      <c r="P1444">
        <v>89</v>
      </c>
      <c r="Q1444" t="s">
        <v>13</v>
      </c>
      <c r="R1444" t="s">
        <v>16</v>
      </c>
      <c r="S1444" t="s">
        <v>16</v>
      </c>
      <c r="T1444" s="79">
        <v>0</v>
      </c>
      <c r="U1444" s="79">
        <v>10</v>
      </c>
      <c r="V1444" s="79">
        <v>5</v>
      </c>
      <c r="W1444" s="79">
        <v>10</v>
      </c>
      <c r="X1444">
        <v>0.73632361099999999</v>
      </c>
      <c r="Y1444" t="s">
        <v>1128</v>
      </c>
      <c r="Z1444" t="s">
        <v>622</v>
      </c>
      <c r="AA1444">
        <v>1</v>
      </c>
      <c r="AB1444">
        <v>0</v>
      </c>
      <c r="AE1444" t="s">
        <v>554</v>
      </c>
      <c r="AF1444">
        <v>0</v>
      </c>
      <c r="AG1444" t="s">
        <v>671</v>
      </c>
      <c r="AH1444" t="s">
        <v>1129</v>
      </c>
      <c r="AI1444" t="s">
        <v>1130</v>
      </c>
      <c r="AJ1444">
        <v>0.59524549999999998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0.13341858489683281</v>
      </c>
    </row>
    <row r="1445" spans="1:43" x14ac:dyDescent="0.35">
      <c r="A1445">
        <v>1444</v>
      </c>
      <c r="B1445">
        <v>105</v>
      </c>
      <c r="C1445" t="s">
        <v>46</v>
      </c>
      <c r="D1445" s="4">
        <v>-20.268167999999999</v>
      </c>
      <c r="E1445" s="5">
        <v>-40.336174999999997</v>
      </c>
      <c r="F1445">
        <v>0</v>
      </c>
      <c r="G1445" t="s">
        <v>45</v>
      </c>
      <c r="H1445" s="23">
        <v>0</v>
      </c>
      <c r="I1445">
        <v>163.310999660747</v>
      </c>
      <c r="J1445" s="80">
        <v>2016</v>
      </c>
      <c r="K1445" t="s">
        <v>40</v>
      </c>
      <c r="M1445">
        <v>1</v>
      </c>
      <c r="O1445" t="s">
        <v>12</v>
      </c>
      <c r="P1445">
        <v>89</v>
      </c>
      <c r="Q1445" t="s">
        <v>13</v>
      </c>
      <c r="R1445" t="s">
        <v>16</v>
      </c>
      <c r="S1445" t="s">
        <v>16</v>
      </c>
      <c r="T1445" s="79">
        <v>0</v>
      </c>
      <c r="U1445" s="79">
        <v>10</v>
      </c>
      <c r="V1445" s="79">
        <v>5</v>
      </c>
      <c r="W1445" s="79">
        <v>10</v>
      </c>
      <c r="X1445">
        <v>0.73632361099999999</v>
      </c>
      <c r="Y1445" t="s">
        <v>1128</v>
      </c>
      <c r="Z1445" t="s">
        <v>622</v>
      </c>
      <c r="AA1445">
        <v>1</v>
      </c>
      <c r="AB1445">
        <v>0</v>
      </c>
      <c r="AE1445" t="s">
        <v>554</v>
      </c>
      <c r="AF1445">
        <v>0</v>
      </c>
      <c r="AG1445" t="s">
        <v>671</v>
      </c>
      <c r="AH1445" t="s">
        <v>1129</v>
      </c>
      <c r="AI1445" t="s">
        <v>1130</v>
      </c>
      <c r="AJ1445">
        <v>0.59524549999999998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0.13341858489683281</v>
      </c>
    </row>
    <row r="1446" spans="1:43" x14ac:dyDescent="0.35">
      <c r="A1446">
        <v>1445</v>
      </c>
      <c r="B1446">
        <v>105</v>
      </c>
      <c r="C1446" t="s">
        <v>46</v>
      </c>
      <c r="D1446" s="4">
        <v>-20.257379</v>
      </c>
      <c r="E1446" s="5">
        <v>-40.329479999999997</v>
      </c>
      <c r="F1446">
        <v>0</v>
      </c>
      <c r="G1446" t="s">
        <v>45</v>
      </c>
      <c r="H1446" s="23">
        <v>0</v>
      </c>
      <c r="I1446">
        <v>161.566918948498</v>
      </c>
      <c r="J1446" s="80">
        <v>2016</v>
      </c>
      <c r="K1446" t="s">
        <v>40</v>
      </c>
      <c r="M1446">
        <v>1</v>
      </c>
      <c r="O1446" t="s">
        <v>12</v>
      </c>
      <c r="P1446">
        <v>89</v>
      </c>
      <c r="Q1446" t="s">
        <v>13</v>
      </c>
      <c r="R1446" t="s">
        <v>16</v>
      </c>
      <c r="S1446" t="s">
        <v>16</v>
      </c>
      <c r="T1446" s="79">
        <v>0</v>
      </c>
      <c r="U1446" s="79">
        <v>10</v>
      </c>
      <c r="V1446" s="79">
        <v>5</v>
      </c>
      <c r="W1446" s="79">
        <v>10</v>
      </c>
      <c r="X1446">
        <v>0.73632361099999999</v>
      </c>
      <c r="Y1446" t="s">
        <v>1128</v>
      </c>
      <c r="Z1446" t="s">
        <v>622</v>
      </c>
      <c r="AA1446">
        <v>1</v>
      </c>
      <c r="AB1446">
        <v>33</v>
      </c>
      <c r="AE1446" t="s">
        <v>554</v>
      </c>
      <c r="AF1446">
        <v>110</v>
      </c>
      <c r="AG1446">
        <v>0.77</v>
      </c>
      <c r="AH1446">
        <v>84.7</v>
      </c>
      <c r="AI1446">
        <v>25.299999999999997</v>
      </c>
      <c r="AJ1446">
        <v>0.77</v>
      </c>
      <c r="AK1446">
        <v>84.7</v>
      </c>
      <c r="AL1446">
        <v>25.299999999999997</v>
      </c>
      <c r="AM1446">
        <v>95.168539325842701</v>
      </c>
      <c r="AN1446">
        <v>28.426966292134832</v>
      </c>
      <c r="AO1446">
        <v>7.0074842530000001E-2</v>
      </c>
      <c r="AP1446">
        <v>2.093144647E-2</v>
      </c>
      <c r="AQ1446">
        <v>0.13341858489683281</v>
      </c>
    </row>
    <row r="1447" spans="1:43" x14ac:dyDescent="0.35">
      <c r="A1447">
        <v>1446</v>
      </c>
      <c r="B1447">
        <v>106</v>
      </c>
      <c r="C1447" t="s">
        <v>20</v>
      </c>
      <c r="D1447" s="13">
        <v>45.499699999999997</v>
      </c>
      <c r="E1447" s="6">
        <v>13.588100000000001</v>
      </c>
      <c r="F1447">
        <v>0</v>
      </c>
      <c r="G1447" t="s">
        <v>10</v>
      </c>
      <c r="H1447">
        <v>0</v>
      </c>
      <c r="I1447">
        <v>128.652189827256</v>
      </c>
      <c r="J1447" s="80">
        <v>2017</v>
      </c>
      <c r="K1447" t="s">
        <v>30</v>
      </c>
      <c r="L1447">
        <v>63</v>
      </c>
      <c r="M1447">
        <v>7.0097463050000002</v>
      </c>
      <c r="N1447">
        <v>5</v>
      </c>
      <c r="O1447" t="s">
        <v>12</v>
      </c>
      <c r="P1447">
        <v>89</v>
      </c>
      <c r="Q1447" t="s">
        <v>13</v>
      </c>
      <c r="R1447" t="s">
        <v>14</v>
      </c>
      <c r="S1447" t="s">
        <v>14</v>
      </c>
      <c r="T1447" s="79">
        <v>0</v>
      </c>
      <c r="U1447" s="79">
        <v>4</v>
      </c>
      <c r="V1447" s="79">
        <v>2</v>
      </c>
      <c r="W1447" s="79">
        <v>4</v>
      </c>
      <c r="X1447">
        <v>0.91868156199999995</v>
      </c>
      <c r="Y1447" t="s">
        <v>1100</v>
      </c>
      <c r="Z1447" t="s">
        <v>622</v>
      </c>
      <c r="AA1447">
        <v>3</v>
      </c>
      <c r="AB1447">
        <v>38.6</v>
      </c>
      <c r="AC1447">
        <v>2.6</v>
      </c>
      <c r="AD1447" t="s">
        <v>519</v>
      </c>
      <c r="AE1447" t="s">
        <v>532</v>
      </c>
      <c r="AF1447">
        <v>38.6</v>
      </c>
      <c r="AG1447">
        <v>0.19</v>
      </c>
      <c r="AH1447">
        <v>7.3340000000000005</v>
      </c>
      <c r="AI1447">
        <v>31.266000000000002</v>
      </c>
      <c r="AJ1447">
        <v>0.19</v>
      </c>
      <c r="AK1447">
        <v>7.3340000000000005</v>
      </c>
      <c r="AL1447">
        <v>31.266000000000002</v>
      </c>
      <c r="AM1447">
        <v>57.763460000977531</v>
      </c>
      <c r="AN1447">
        <v>246.25475053048316</v>
      </c>
      <c r="AO1447">
        <v>5.3066225660222559E-2</v>
      </c>
      <c r="AP1447">
        <v>0.22622969886726457</v>
      </c>
      <c r="AQ1447">
        <v>0.13341858489683281</v>
      </c>
    </row>
    <row r="1448" spans="1:43" x14ac:dyDescent="0.35">
      <c r="A1448">
        <v>1447</v>
      </c>
      <c r="B1448">
        <v>106</v>
      </c>
      <c r="C1448" t="s">
        <v>20</v>
      </c>
      <c r="D1448" s="13">
        <v>45.499699999999997</v>
      </c>
      <c r="E1448" s="6">
        <v>13.588100000000001</v>
      </c>
      <c r="F1448">
        <v>0</v>
      </c>
      <c r="G1448" t="s">
        <v>10</v>
      </c>
      <c r="H1448">
        <v>0</v>
      </c>
      <c r="I1448">
        <v>128.652189827256</v>
      </c>
      <c r="J1448" s="80">
        <v>2017</v>
      </c>
      <c r="K1448" t="s">
        <v>30</v>
      </c>
      <c r="L1448">
        <v>63</v>
      </c>
      <c r="M1448">
        <v>7.0097463050000002</v>
      </c>
      <c r="N1448">
        <v>5</v>
      </c>
      <c r="O1448" t="s">
        <v>12</v>
      </c>
      <c r="P1448">
        <v>89</v>
      </c>
      <c r="Q1448" t="s">
        <v>13</v>
      </c>
      <c r="R1448" t="s">
        <v>14</v>
      </c>
      <c r="S1448" t="s">
        <v>14</v>
      </c>
      <c r="T1448" s="79">
        <v>0</v>
      </c>
      <c r="U1448" s="79">
        <v>4</v>
      </c>
      <c r="V1448" s="79">
        <v>2</v>
      </c>
      <c r="W1448" s="79">
        <v>4</v>
      </c>
      <c r="X1448">
        <v>0.91868156199999995</v>
      </c>
      <c r="Y1448" t="s">
        <v>1100</v>
      </c>
      <c r="Z1448" t="s">
        <v>622</v>
      </c>
      <c r="AA1448">
        <v>3</v>
      </c>
      <c r="AB1448">
        <v>64.099999999999994</v>
      </c>
      <c r="AC1448">
        <v>8.9</v>
      </c>
      <c r="AD1448" t="s">
        <v>519</v>
      </c>
      <c r="AE1448" t="s">
        <v>532</v>
      </c>
      <c r="AF1448">
        <v>64.099999999999994</v>
      </c>
      <c r="AG1448">
        <v>0.19</v>
      </c>
      <c r="AH1448">
        <v>12.178999999999998</v>
      </c>
      <c r="AI1448">
        <v>51.920999999999992</v>
      </c>
      <c r="AJ1448">
        <v>0.19</v>
      </c>
      <c r="AK1448">
        <v>12.178999999999998</v>
      </c>
      <c r="AL1448">
        <v>51.920999999999992</v>
      </c>
      <c r="AM1448">
        <v>95.923258706286504</v>
      </c>
      <c r="AN1448">
        <v>408.93599764258983</v>
      </c>
      <c r="AO1448">
        <v>8.8122929140421372E-2</v>
      </c>
      <c r="AP1448">
        <v>0.37568196107232271</v>
      </c>
      <c r="AQ1448">
        <v>0.13341858489683281</v>
      </c>
    </row>
    <row r="1449" spans="1:43" x14ac:dyDescent="0.35">
      <c r="A1449">
        <v>1448</v>
      </c>
      <c r="B1449">
        <v>106</v>
      </c>
      <c r="C1449" t="s">
        <v>20</v>
      </c>
      <c r="D1449" s="13">
        <v>45.512700000000002</v>
      </c>
      <c r="E1449" s="6">
        <v>13.5936</v>
      </c>
      <c r="F1449">
        <v>0</v>
      </c>
      <c r="G1449" t="s">
        <v>10</v>
      </c>
      <c r="H1449">
        <v>0</v>
      </c>
      <c r="I1449">
        <v>128.08650742574901</v>
      </c>
      <c r="J1449" s="80">
        <v>2017</v>
      </c>
      <c r="K1449" t="s">
        <v>30</v>
      </c>
      <c r="L1449">
        <v>63</v>
      </c>
      <c r="M1449">
        <v>7.0097463050000002</v>
      </c>
      <c r="N1449">
        <v>5</v>
      </c>
      <c r="O1449" t="s">
        <v>12</v>
      </c>
      <c r="P1449">
        <v>89</v>
      </c>
      <c r="Q1449" t="s">
        <v>13</v>
      </c>
      <c r="R1449" t="s">
        <v>14</v>
      </c>
      <c r="S1449" t="s">
        <v>14</v>
      </c>
      <c r="T1449" s="79">
        <v>0</v>
      </c>
      <c r="U1449" s="79">
        <v>4</v>
      </c>
      <c r="V1449" s="79">
        <v>2</v>
      </c>
      <c r="W1449" s="79">
        <v>4</v>
      </c>
      <c r="X1449">
        <v>0.91868156199999995</v>
      </c>
      <c r="Y1449" t="s">
        <v>1100</v>
      </c>
      <c r="Z1449" t="s">
        <v>622</v>
      </c>
      <c r="AA1449">
        <v>3</v>
      </c>
      <c r="AB1449">
        <v>0</v>
      </c>
      <c r="AC1449">
        <v>0</v>
      </c>
      <c r="AD1449" t="s">
        <v>519</v>
      </c>
      <c r="AE1449" t="s">
        <v>532</v>
      </c>
      <c r="AF1449">
        <v>0</v>
      </c>
      <c r="AG1449" t="s">
        <v>671</v>
      </c>
      <c r="AH1449" t="s">
        <v>1129</v>
      </c>
      <c r="AI1449" t="s">
        <v>1130</v>
      </c>
      <c r="AJ1449">
        <v>0.59524549999999998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0.13341858489683281</v>
      </c>
    </row>
    <row r="1450" spans="1:43" x14ac:dyDescent="0.35">
      <c r="A1450">
        <v>1449</v>
      </c>
      <c r="B1450">
        <v>106</v>
      </c>
      <c r="C1450" t="s">
        <v>20</v>
      </c>
      <c r="D1450" s="13">
        <v>45.512700000000002</v>
      </c>
      <c r="E1450" s="6">
        <v>13.5936</v>
      </c>
      <c r="F1450">
        <v>0</v>
      </c>
      <c r="G1450" t="s">
        <v>10</v>
      </c>
      <c r="H1450">
        <v>0</v>
      </c>
      <c r="I1450">
        <v>128.08650742574901</v>
      </c>
      <c r="J1450" s="80">
        <v>2017</v>
      </c>
      <c r="K1450" t="s">
        <v>30</v>
      </c>
      <c r="L1450">
        <v>63</v>
      </c>
      <c r="M1450">
        <v>7.0097463050000002</v>
      </c>
      <c r="N1450">
        <v>5</v>
      </c>
      <c r="O1450" t="s">
        <v>12</v>
      </c>
      <c r="P1450">
        <v>89</v>
      </c>
      <c r="Q1450" t="s">
        <v>13</v>
      </c>
      <c r="R1450" t="s">
        <v>14</v>
      </c>
      <c r="S1450" t="s">
        <v>14</v>
      </c>
      <c r="T1450" s="79">
        <v>0</v>
      </c>
      <c r="U1450" s="79">
        <v>4</v>
      </c>
      <c r="V1450" s="79">
        <v>2</v>
      </c>
      <c r="W1450" s="79">
        <v>4</v>
      </c>
      <c r="X1450">
        <v>0.91868156199999995</v>
      </c>
      <c r="Y1450" t="s">
        <v>1100</v>
      </c>
      <c r="Z1450" t="s">
        <v>622</v>
      </c>
      <c r="AA1450">
        <v>3</v>
      </c>
      <c r="AB1450">
        <v>5.5747499999999999</v>
      </c>
      <c r="AC1450">
        <v>3.30525</v>
      </c>
      <c r="AD1450" t="s">
        <v>519</v>
      </c>
      <c r="AE1450" t="s">
        <v>532</v>
      </c>
      <c r="AF1450">
        <v>5.6</v>
      </c>
      <c r="AG1450">
        <v>0.19</v>
      </c>
      <c r="AH1450">
        <v>1.0639999999999998</v>
      </c>
      <c r="AI1450">
        <v>4.5359999999999996</v>
      </c>
      <c r="AJ1450">
        <v>0.19</v>
      </c>
      <c r="AK1450">
        <v>1.0639999999999998</v>
      </c>
      <c r="AL1450">
        <v>4.5359999999999996</v>
      </c>
      <c r="AM1450">
        <v>8.3801910882247181</v>
      </c>
      <c r="AN1450">
        <v>35.726077797168536</v>
      </c>
      <c r="AO1450">
        <v>7.6987270387887628E-3</v>
      </c>
      <c r="AP1450">
        <v>3.2820888954836307E-2</v>
      </c>
      <c r="AQ1450">
        <v>0.13341858489683281</v>
      </c>
    </row>
    <row r="1451" spans="1:43" x14ac:dyDescent="0.35">
      <c r="A1451">
        <v>1450</v>
      </c>
      <c r="B1451">
        <v>106</v>
      </c>
      <c r="C1451" t="s">
        <v>20</v>
      </c>
      <c r="D1451" s="13">
        <v>45.5319</v>
      </c>
      <c r="E1451" s="6">
        <v>13.6441</v>
      </c>
      <c r="F1451">
        <v>0</v>
      </c>
      <c r="G1451" t="s">
        <v>10</v>
      </c>
      <c r="H1451">
        <v>0</v>
      </c>
      <c r="I1451">
        <v>130.322813556874</v>
      </c>
      <c r="J1451" s="80">
        <v>2017</v>
      </c>
      <c r="K1451" t="s">
        <v>30</v>
      </c>
      <c r="L1451">
        <v>63</v>
      </c>
      <c r="M1451">
        <v>7.0097463050000002</v>
      </c>
      <c r="N1451">
        <v>5</v>
      </c>
      <c r="O1451" t="s">
        <v>12</v>
      </c>
      <c r="P1451">
        <v>89</v>
      </c>
      <c r="Q1451" t="s">
        <v>13</v>
      </c>
      <c r="R1451" t="s">
        <v>14</v>
      </c>
      <c r="S1451" t="s">
        <v>14</v>
      </c>
      <c r="T1451" s="79">
        <v>0</v>
      </c>
      <c r="U1451" s="79">
        <v>4</v>
      </c>
      <c r="V1451" s="79">
        <v>2</v>
      </c>
      <c r="W1451" s="79">
        <v>4</v>
      </c>
      <c r="X1451">
        <v>0.91868156199999995</v>
      </c>
      <c r="Y1451" t="s">
        <v>1100</v>
      </c>
      <c r="Z1451" t="s">
        <v>622</v>
      </c>
      <c r="AA1451">
        <v>3</v>
      </c>
      <c r="AB1451">
        <v>0.29775000000000001</v>
      </c>
      <c r="AC1451">
        <v>0.42525000000000002</v>
      </c>
      <c r="AD1451" t="s">
        <v>519</v>
      </c>
      <c r="AE1451" t="s">
        <v>532</v>
      </c>
      <c r="AF1451">
        <v>0.3</v>
      </c>
      <c r="AG1451">
        <v>0.19</v>
      </c>
      <c r="AH1451">
        <v>5.6999999999999995E-2</v>
      </c>
      <c r="AI1451">
        <v>0.24299999999999999</v>
      </c>
      <c r="AJ1451">
        <v>0.19</v>
      </c>
      <c r="AK1451">
        <v>5.6999999999999995E-2</v>
      </c>
      <c r="AL1451">
        <v>0.24299999999999999</v>
      </c>
      <c r="AM1451">
        <v>0.44893880829775279</v>
      </c>
      <c r="AN1451">
        <v>1.9138970248483145</v>
      </c>
      <c r="AO1451">
        <v>4.124318056493981E-4</v>
      </c>
      <c r="AP1451">
        <v>1.7582619082948023E-3</v>
      </c>
      <c r="AQ1451">
        <v>0.13341858489683281</v>
      </c>
    </row>
    <row r="1452" spans="1:43" x14ac:dyDescent="0.35">
      <c r="A1452">
        <v>1451</v>
      </c>
      <c r="B1452">
        <v>106</v>
      </c>
      <c r="C1452" t="s">
        <v>20</v>
      </c>
      <c r="D1452" s="13">
        <v>45.5319</v>
      </c>
      <c r="E1452" s="6">
        <v>13.6441</v>
      </c>
      <c r="F1452">
        <v>0</v>
      </c>
      <c r="G1452" t="s">
        <v>10</v>
      </c>
      <c r="H1452">
        <v>0</v>
      </c>
      <c r="I1452">
        <v>130.322813556874</v>
      </c>
      <c r="J1452" s="80">
        <v>2017</v>
      </c>
      <c r="K1452" t="s">
        <v>30</v>
      </c>
      <c r="L1452">
        <v>63</v>
      </c>
      <c r="M1452">
        <v>7.0097463050000002</v>
      </c>
      <c r="N1452">
        <v>5</v>
      </c>
      <c r="O1452" t="s">
        <v>12</v>
      </c>
      <c r="P1452">
        <v>89</v>
      </c>
      <c r="Q1452" t="s">
        <v>13</v>
      </c>
      <c r="R1452" t="s">
        <v>14</v>
      </c>
      <c r="S1452" t="s">
        <v>14</v>
      </c>
      <c r="T1452" s="79">
        <v>0</v>
      </c>
      <c r="U1452" s="79">
        <v>4</v>
      </c>
      <c r="V1452" s="79">
        <v>2</v>
      </c>
      <c r="W1452" s="79">
        <v>4</v>
      </c>
      <c r="X1452">
        <v>0.91868156199999995</v>
      </c>
      <c r="Y1452" t="s">
        <v>1100</v>
      </c>
      <c r="Z1452" t="s">
        <v>622</v>
      </c>
      <c r="AA1452">
        <v>3</v>
      </c>
      <c r="AB1452">
        <v>2.9677769999999999</v>
      </c>
      <c r="AC1452">
        <v>0.80179560000000005</v>
      </c>
      <c r="AD1452" t="s">
        <v>519</v>
      </c>
      <c r="AE1452" t="s">
        <v>532</v>
      </c>
      <c r="AF1452">
        <v>3</v>
      </c>
      <c r="AG1452">
        <v>0.19</v>
      </c>
      <c r="AH1452">
        <v>0.57000000000000006</v>
      </c>
      <c r="AI1452">
        <v>2.4299999999999997</v>
      </c>
      <c r="AJ1452">
        <v>0.19</v>
      </c>
      <c r="AK1452">
        <v>0.57000000000000006</v>
      </c>
      <c r="AL1452">
        <v>2.4299999999999997</v>
      </c>
      <c r="AM1452">
        <v>4.4893880829775288</v>
      </c>
      <c r="AN1452">
        <v>19.138970248483144</v>
      </c>
      <c r="AO1452">
        <v>4.1243180564939814E-3</v>
      </c>
      <c r="AP1452">
        <v>1.7582619082948024E-2</v>
      </c>
      <c r="AQ1452">
        <v>0.13341858489683281</v>
      </c>
    </row>
    <row r="1453" spans="1:43" x14ac:dyDescent="0.35">
      <c r="A1453">
        <v>1452</v>
      </c>
      <c r="B1453">
        <v>106</v>
      </c>
      <c r="C1453" t="s">
        <v>20</v>
      </c>
      <c r="D1453" s="13">
        <v>45.533999999999999</v>
      </c>
      <c r="E1453" s="6">
        <v>13.628399999999999</v>
      </c>
      <c r="F1453">
        <v>0</v>
      </c>
      <c r="G1453" t="s">
        <v>10</v>
      </c>
      <c r="H1453">
        <v>0</v>
      </c>
      <c r="I1453">
        <v>130.14489301939099</v>
      </c>
      <c r="J1453" s="80">
        <v>2017</v>
      </c>
      <c r="K1453" t="s">
        <v>30</v>
      </c>
      <c r="L1453">
        <v>63</v>
      </c>
      <c r="M1453">
        <v>7.0097463050000002</v>
      </c>
      <c r="N1453">
        <v>5</v>
      </c>
      <c r="O1453" t="s">
        <v>12</v>
      </c>
      <c r="P1453">
        <v>89</v>
      </c>
      <c r="Q1453" t="s">
        <v>13</v>
      </c>
      <c r="R1453" t="s">
        <v>14</v>
      </c>
      <c r="S1453" t="s">
        <v>14</v>
      </c>
      <c r="T1453" s="79">
        <v>0</v>
      </c>
      <c r="U1453" s="79">
        <v>4</v>
      </c>
      <c r="V1453" s="79">
        <v>2</v>
      </c>
      <c r="W1453" s="79">
        <v>4</v>
      </c>
      <c r="X1453">
        <v>0.91868156199999995</v>
      </c>
      <c r="Y1453" t="s">
        <v>1100</v>
      </c>
      <c r="Z1453" t="s">
        <v>622</v>
      </c>
      <c r="AA1453">
        <v>3</v>
      </c>
      <c r="AB1453">
        <v>0</v>
      </c>
      <c r="AC1453">
        <v>0</v>
      </c>
      <c r="AD1453" t="s">
        <v>519</v>
      </c>
      <c r="AE1453" t="s">
        <v>532</v>
      </c>
      <c r="AF1453">
        <v>0</v>
      </c>
      <c r="AG1453" t="s">
        <v>671</v>
      </c>
      <c r="AH1453" t="s">
        <v>1129</v>
      </c>
      <c r="AI1453" t="s">
        <v>1130</v>
      </c>
      <c r="AJ1453">
        <v>0.59524549999999998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0.13341858489683281</v>
      </c>
    </row>
    <row r="1454" spans="1:43" x14ac:dyDescent="0.35">
      <c r="A1454">
        <v>1453</v>
      </c>
      <c r="B1454">
        <v>106</v>
      </c>
      <c r="C1454" t="s">
        <v>20</v>
      </c>
      <c r="D1454" s="13">
        <v>45.533999999999999</v>
      </c>
      <c r="E1454" s="6">
        <v>13.628399999999999</v>
      </c>
      <c r="F1454">
        <v>0</v>
      </c>
      <c r="G1454" t="s">
        <v>10</v>
      </c>
      <c r="H1454">
        <v>0</v>
      </c>
      <c r="I1454">
        <v>130.14489301939099</v>
      </c>
      <c r="J1454" s="80">
        <v>2017</v>
      </c>
      <c r="K1454" t="s">
        <v>30</v>
      </c>
      <c r="L1454">
        <v>63</v>
      </c>
      <c r="M1454">
        <v>7.0097463050000002</v>
      </c>
      <c r="N1454">
        <v>5</v>
      </c>
      <c r="O1454" t="s">
        <v>12</v>
      </c>
      <c r="P1454">
        <v>89</v>
      </c>
      <c r="Q1454" t="s">
        <v>13</v>
      </c>
      <c r="R1454" t="s">
        <v>14</v>
      </c>
      <c r="S1454" t="s">
        <v>14</v>
      </c>
      <c r="T1454" s="79">
        <v>0</v>
      </c>
      <c r="U1454" s="79">
        <v>4</v>
      </c>
      <c r="V1454" s="79">
        <v>2</v>
      </c>
      <c r="W1454" s="79">
        <v>4</v>
      </c>
      <c r="X1454">
        <v>0.91868156199999995</v>
      </c>
      <c r="Y1454" t="s">
        <v>1100</v>
      </c>
      <c r="Z1454" t="s">
        <v>622</v>
      </c>
      <c r="AA1454">
        <v>3</v>
      </c>
      <c r="AB1454">
        <v>1.3854348000000001</v>
      </c>
      <c r="AC1454">
        <v>0.59922180000000003</v>
      </c>
      <c r="AD1454" t="s">
        <v>519</v>
      </c>
      <c r="AE1454" t="s">
        <v>532</v>
      </c>
      <c r="AF1454">
        <v>1.4</v>
      </c>
      <c r="AG1454">
        <v>0.19</v>
      </c>
      <c r="AH1454">
        <v>0.26599999999999996</v>
      </c>
      <c r="AI1454">
        <v>1.1339999999999999</v>
      </c>
      <c r="AJ1454">
        <v>0.19</v>
      </c>
      <c r="AK1454">
        <v>0.26599999999999996</v>
      </c>
      <c r="AL1454">
        <v>1.1339999999999999</v>
      </c>
      <c r="AM1454">
        <v>2.0950477720561795</v>
      </c>
      <c r="AN1454">
        <v>8.9315194492921339</v>
      </c>
      <c r="AO1454">
        <v>1.9246817596971907E-3</v>
      </c>
      <c r="AP1454">
        <v>8.2052222387090767E-3</v>
      </c>
      <c r="AQ1454">
        <v>0.13341858489683281</v>
      </c>
    </row>
    <row r="1455" spans="1:43" x14ac:dyDescent="0.35">
      <c r="A1455">
        <v>1454</v>
      </c>
      <c r="B1455">
        <v>106</v>
      </c>
      <c r="C1455" t="s">
        <v>20</v>
      </c>
      <c r="D1455" s="13">
        <v>45.542000000000002</v>
      </c>
      <c r="E1455" s="6">
        <v>13.6601</v>
      </c>
      <c r="F1455">
        <v>0</v>
      </c>
      <c r="G1455" t="s">
        <v>10</v>
      </c>
      <c r="H1455">
        <v>0</v>
      </c>
      <c r="I1455">
        <v>132.50130120917001</v>
      </c>
      <c r="J1455" s="80">
        <v>2017</v>
      </c>
      <c r="K1455" t="s">
        <v>30</v>
      </c>
      <c r="L1455">
        <v>63</v>
      </c>
      <c r="M1455">
        <v>7.0097463050000002</v>
      </c>
      <c r="N1455">
        <v>5</v>
      </c>
      <c r="O1455" t="s">
        <v>12</v>
      </c>
      <c r="P1455">
        <v>89</v>
      </c>
      <c r="Q1455" t="s">
        <v>13</v>
      </c>
      <c r="R1455" t="s">
        <v>14</v>
      </c>
      <c r="S1455" t="s">
        <v>14</v>
      </c>
      <c r="T1455" s="79">
        <v>0</v>
      </c>
      <c r="U1455" s="79">
        <v>4</v>
      </c>
      <c r="V1455" s="79">
        <v>2</v>
      </c>
      <c r="W1455" s="79">
        <v>4</v>
      </c>
      <c r="X1455">
        <v>0.91868156199999995</v>
      </c>
      <c r="Y1455" t="s">
        <v>1100</v>
      </c>
      <c r="Z1455" t="s">
        <v>622</v>
      </c>
      <c r="AA1455">
        <v>3</v>
      </c>
      <c r="AB1455">
        <v>0.24374999999999999</v>
      </c>
      <c r="AC1455">
        <v>0.47475000000000001</v>
      </c>
      <c r="AD1455" t="s">
        <v>519</v>
      </c>
      <c r="AE1455" t="s">
        <v>532</v>
      </c>
      <c r="AF1455">
        <v>0.2</v>
      </c>
      <c r="AG1455">
        <v>0.19</v>
      </c>
      <c r="AH1455">
        <v>3.8000000000000006E-2</v>
      </c>
      <c r="AI1455">
        <v>0.16200000000000001</v>
      </c>
      <c r="AJ1455">
        <v>0.19</v>
      </c>
      <c r="AK1455">
        <v>3.8000000000000006E-2</v>
      </c>
      <c r="AL1455">
        <v>0.16200000000000001</v>
      </c>
      <c r="AM1455">
        <v>0.2992925388651686</v>
      </c>
      <c r="AN1455">
        <v>1.2759313498988767</v>
      </c>
      <c r="AO1455">
        <v>2.7495453709959879E-4</v>
      </c>
      <c r="AP1455">
        <v>1.1721746055298684E-3</v>
      </c>
      <c r="AQ1455">
        <v>0.13341858489683281</v>
      </c>
    </row>
    <row r="1456" spans="1:43" x14ac:dyDescent="0.35">
      <c r="A1456">
        <v>1455</v>
      </c>
      <c r="B1456">
        <v>106</v>
      </c>
      <c r="C1456" t="s">
        <v>20</v>
      </c>
      <c r="D1456" s="13">
        <v>45.542000000000002</v>
      </c>
      <c r="E1456" s="6">
        <v>13.6601</v>
      </c>
      <c r="F1456">
        <v>0</v>
      </c>
      <c r="G1456" t="s">
        <v>10</v>
      </c>
      <c r="H1456">
        <v>0</v>
      </c>
      <c r="I1456">
        <v>132.50130120917001</v>
      </c>
      <c r="J1456" s="80">
        <v>2017</v>
      </c>
      <c r="K1456" t="s">
        <v>30</v>
      </c>
      <c r="L1456">
        <v>63</v>
      </c>
      <c r="M1456">
        <v>7.0097463050000002</v>
      </c>
      <c r="N1456">
        <v>5</v>
      </c>
      <c r="O1456" t="s">
        <v>12</v>
      </c>
      <c r="P1456">
        <v>89</v>
      </c>
      <c r="Q1456" t="s">
        <v>13</v>
      </c>
      <c r="R1456" t="s">
        <v>14</v>
      </c>
      <c r="S1456" t="s">
        <v>14</v>
      </c>
      <c r="T1456" s="79">
        <v>0</v>
      </c>
      <c r="U1456" s="79">
        <v>4</v>
      </c>
      <c r="V1456" s="79">
        <v>2</v>
      </c>
      <c r="W1456" s="79">
        <v>4</v>
      </c>
      <c r="X1456">
        <v>0.91868156199999995</v>
      </c>
      <c r="Y1456" t="s">
        <v>1100</v>
      </c>
      <c r="Z1456" t="s">
        <v>622</v>
      </c>
      <c r="AA1456">
        <v>3</v>
      </c>
      <c r="AB1456">
        <v>2.1518153999999998</v>
      </c>
      <c r="AC1456">
        <v>1.8224559</v>
      </c>
      <c r="AD1456" t="s">
        <v>519</v>
      </c>
      <c r="AE1456" t="s">
        <v>532</v>
      </c>
      <c r="AF1456">
        <v>2.2000000000000002</v>
      </c>
      <c r="AG1456">
        <v>0.19</v>
      </c>
      <c r="AH1456">
        <v>0.41800000000000004</v>
      </c>
      <c r="AI1456">
        <v>1.782</v>
      </c>
      <c r="AJ1456">
        <v>0.19</v>
      </c>
      <c r="AK1456">
        <v>0.41800000000000004</v>
      </c>
      <c r="AL1456">
        <v>1.782</v>
      </c>
      <c r="AM1456">
        <v>3.2922179275168544</v>
      </c>
      <c r="AN1456">
        <v>14.03524484888764</v>
      </c>
      <c r="AO1456">
        <v>3.0244999080955861E-3</v>
      </c>
      <c r="AP1456">
        <v>1.289392066082855E-2</v>
      </c>
      <c r="AQ1456">
        <v>0.13341858489683281</v>
      </c>
    </row>
    <row r="1457" spans="1:43" x14ac:dyDescent="0.35">
      <c r="A1457">
        <v>1456</v>
      </c>
      <c r="B1457">
        <v>106</v>
      </c>
      <c r="C1457" t="s">
        <v>20</v>
      </c>
      <c r="D1457" s="13">
        <v>45.546900000000001</v>
      </c>
      <c r="E1457" s="6">
        <v>13.707800000000001</v>
      </c>
      <c r="F1457">
        <v>0</v>
      </c>
      <c r="G1457" t="s">
        <v>10</v>
      </c>
      <c r="H1457">
        <v>0</v>
      </c>
      <c r="I1457">
        <v>136.124439663582</v>
      </c>
      <c r="J1457" s="80">
        <v>2017</v>
      </c>
      <c r="K1457" t="s">
        <v>30</v>
      </c>
      <c r="L1457">
        <v>63</v>
      </c>
      <c r="M1457">
        <v>7.0097463050000002</v>
      </c>
      <c r="N1457">
        <v>5</v>
      </c>
      <c r="O1457" t="s">
        <v>12</v>
      </c>
      <c r="P1457">
        <v>89</v>
      </c>
      <c r="Q1457" t="s">
        <v>13</v>
      </c>
      <c r="R1457" t="s">
        <v>14</v>
      </c>
      <c r="S1457" t="s">
        <v>14</v>
      </c>
      <c r="T1457" s="79">
        <v>0</v>
      </c>
      <c r="U1457" s="79">
        <v>4</v>
      </c>
      <c r="V1457" s="79">
        <v>2</v>
      </c>
      <c r="W1457" s="79">
        <v>4</v>
      </c>
      <c r="X1457">
        <v>0.91868156199999995</v>
      </c>
      <c r="Y1457" t="s">
        <v>1100</v>
      </c>
      <c r="Z1457" t="s">
        <v>622</v>
      </c>
      <c r="AA1457">
        <v>3</v>
      </c>
      <c r="AB1457">
        <v>0</v>
      </c>
      <c r="AC1457">
        <v>0</v>
      </c>
      <c r="AD1457" t="s">
        <v>519</v>
      </c>
      <c r="AE1457" t="s">
        <v>532</v>
      </c>
      <c r="AF1457">
        <v>0</v>
      </c>
      <c r="AG1457" t="s">
        <v>671</v>
      </c>
      <c r="AH1457" t="s">
        <v>1129</v>
      </c>
      <c r="AI1457" t="s">
        <v>1130</v>
      </c>
      <c r="AJ1457">
        <v>0.59524549999999998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0.13341858489683281</v>
      </c>
    </row>
    <row r="1458" spans="1:43" x14ac:dyDescent="0.35">
      <c r="A1458">
        <v>1457</v>
      </c>
      <c r="B1458">
        <v>106</v>
      </c>
      <c r="C1458" t="s">
        <v>20</v>
      </c>
      <c r="D1458" s="13">
        <v>45.546900000000001</v>
      </c>
      <c r="E1458" s="6">
        <v>13.707800000000001</v>
      </c>
      <c r="F1458">
        <v>0</v>
      </c>
      <c r="G1458" t="s">
        <v>10</v>
      </c>
      <c r="H1458">
        <v>0</v>
      </c>
      <c r="I1458">
        <v>136.124439663582</v>
      </c>
      <c r="J1458" s="80">
        <v>2017</v>
      </c>
      <c r="K1458" t="s">
        <v>30</v>
      </c>
      <c r="L1458">
        <v>63</v>
      </c>
      <c r="M1458">
        <v>7.0097463050000002</v>
      </c>
      <c r="N1458">
        <v>5</v>
      </c>
      <c r="O1458" t="s">
        <v>12</v>
      </c>
      <c r="P1458">
        <v>89</v>
      </c>
      <c r="Q1458" t="s">
        <v>13</v>
      </c>
      <c r="R1458" t="s">
        <v>14</v>
      </c>
      <c r="S1458" t="s">
        <v>14</v>
      </c>
      <c r="T1458" s="79">
        <v>0</v>
      </c>
      <c r="U1458" s="79">
        <v>4</v>
      </c>
      <c r="V1458" s="79">
        <v>2</v>
      </c>
      <c r="W1458" s="79">
        <v>4</v>
      </c>
      <c r="X1458">
        <v>0.91868156199999995</v>
      </c>
      <c r="Y1458" t="s">
        <v>1100</v>
      </c>
      <c r="Z1458" t="s">
        <v>622</v>
      </c>
      <c r="AA1458">
        <v>3</v>
      </c>
      <c r="AB1458">
        <v>1.6267499999999999</v>
      </c>
      <c r="AC1458">
        <v>0.77775000000000005</v>
      </c>
      <c r="AD1458" t="s">
        <v>519</v>
      </c>
      <c r="AE1458" t="s">
        <v>532</v>
      </c>
      <c r="AF1458">
        <v>1.6</v>
      </c>
      <c r="AG1458">
        <v>0.19</v>
      </c>
      <c r="AH1458">
        <v>0.30400000000000005</v>
      </c>
      <c r="AI1458">
        <v>1.296</v>
      </c>
      <c r="AJ1458">
        <v>0.19</v>
      </c>
      <c r="AK1458">
        <v>0.30400000000000005</v>
      </c>
      <c r="AL1458">
        <v>1.296</v>
      </c>
      <c r="AM1458">
        <v>2.3943403109213488</v>
      </c>
      <c r="AN1458">
        <v>10.207450799191014</v>
      </c>
      <c r="AO1458">
        <v>2.1996362967967903E-3</v>
      </c>
      <c r="AP1458">
        <v>9.3773968442389475E-3</v>
      </c>
      <c r="AQ1458">
        <v>0.13341858489683281</v>
      </c>
    </row>
    <row r="1459" spans="1:43" x14ac:dyDescent="0.35">
      <c r="A1459">
        <v>1458</v>
      </c>
      <c r="B1459">
        <v>106</v>
      </c>
      <c r="C1459" t="s">
        <v>20</v>
      </c>
      <c r="D1459" s="13">
        <v>45.570099999999996</v>
      </c>
      <c r="E1459" s="6">
        <v>13.742900000000001</v>
      </c>
      <c r="F1459">
        <v>0</v>
      </c>
      <c r="G1459" t="s">
        <v>10</v>
      </c>
      <c r="H1459">
        <v>0</v>
      </c>
      <c r="I1459">
        <v>138.12054651263901</v>
      </c>
      <c r="J1459" s="80">
        <v>2017</v>
      </c>
      <c r="K1459" t="s">
        <v>30</v>
      </c>
      <c r="L1459">
        <v>63</v>
      </c>
      <c r="M1459">
        <v>7.0097463050000002</v>
      </c>
      <c r="N1459">
        <v>5</v>
      </c>
      <c r="O1459" t="s">
        <v>12</v>
      </c>
      <c r="P1459">
        <v>89</v>
      </c>
      <c r="Q1459" t="s">
        <v>13</v>
      </c>
      <c r="R1459" t="s">
        <v>14</v>
      </c>
      <c r="S1459" t="s">
        <v>14</v>
      </c>
      <c r="T1459" s="79">
        <v>0</v>
      </c>
      <c r="U1459" s="79">
        <v>4</v>
      </c>
      <c r="V1459" s="79">
        <v>2</v>
      </c>
      <c r="W1459" s="79">
        <v>4</v>
      </c>
      <c r="X1459">
        <v>0.91868156199999995</v>
      </c>
      <c r="Y1459" t="s">
        <v>1100</v>
      </c>
      <c r="Z1459" t="s">
        <v>622</v>
      </c>
      <c r="AA1459">
        <v>3</v>
      </c>
      <c r="AB1459">
        <v>0</v>
      </c>
      <c r="AC1459">
        <v>0</v>
      </c>
      <c r="AD1459" t="s">
        <v>519</v>
      </c>
      <c r="AE1459" t="s">
        <v>532</v>
      </c>
      <c r="AF1459">
        <v>0</v>
      </c>
      <c r="AG1459" t="s">
        <v>671</v>
      </c>
      <c r="AH1459" t="s">
        <v>1129</v>
      </c>
      <c r="AI1459" t="s">
        <v>1130</v>
      </c>
      <c r="AJ1459">
        <v>0.59524549999999998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0.13341858489683281</v>
      </c>
    </row>
    <row r="1460" spans="1:43" x14ac:dyDescent="0.35">
      <c r="A1460">
        <v>1459</v>
      </c>
      <c r="B1460">
        <v>106</v>
      </c>
      <c r="C1460" t="s">
        <v>20</v>
      </c>
      <c r="D1460" s="13">
        <v>45.570099999999996</v>
      </c>
      <c r="E1460" s="6">
        <v>13.742900000000001</v>
      </c>
      <c r="F1460">
        <v>0</v>
      </c>
      <c r="G1460" t="s">
        <v>10</v>
      </c>
      <c r="H1460">
        <v>0</v>
      </c>
      <c r="I1460">
        <v>138.12054651263901</v>
      </c>
      <c r="J1460" s="80">
        <v>2017</v>
      </c>
      <c r="K1460" t="s">
        <v>30</v>
      </c>
      <c r="L1460">
        <v>63</v>
      </c>
      <c r="M1460">
        <v>7.0097463050000002</v>
      </c>
      <c r="N1460">
        <v>5</v>
      </c>
      <c r="O1460" t="s">
        <v>12</v>
      </c>
      <c r="P1460">
        <v>89</v>
      </c>
      <c r="Q1460" t="s">
        <v>13</v>
      </c>
      <c r="R1460" t="s">
        <v>14</v>
      </c>
      <c r="S1460" t="s">
        <v>14</v>
      </c>
      <c r="T1460" s="79">
        <v>0</v>
      </c>
      <c r="U1460" s="79">
        <v>4</v>
      </c>
      <c r="V1460" s="79">
        <v>2</v>
      </c>
      <c r="W1460" s="79">
        <v>4</v>
      </c>
      <c r="X1460">
        <v>0.91868156199999995</v>
      </c>
      <c r="Y1460" t="s">
        <v>1100</v>
      </c>
      <c r="Z1460" t="s">
        <v>622</v>
      </c>
      <c r="AA1460">
        <v>3</v>
      </c>
      <c r="AB1460">
        <v>4.1617499999999996</v>
      </c>
      <c r="AC1460">
        <v>1.10625</v>
      </c>
      <c r="AD1460" t="s">
        <v>519</v>
      </c>
      <c r="AE1460" t="s">
        <v>532</v>
      </c>
      <c r="AF1460">
        <v>4.2</v>
      </c>
      <c r="AG1460">
        <v>0.19</v>
      </c>
      <c r="AH1460">
        <v>0.79800000000000004</v>
      </c>
      <c r="AI1460">
        <v>3.4020000000000001</v>
      </c>
      <c r="AJ1460">
        <v>0.19</v>
      </c>
      <c r="AK1460">
        <v>0.79800000000000004</v>
      </c>
      <c r="AL1460">
        <v>3.4020000000000001</v>
      </c>
      <c r="AM1460">
        <v>6.2851433161685399</v>
      </c>
      <c r="AN1460">
        <v>26.794558347876407</v>
      </c>
      <c r="AO1460">
        <v>5.7740452790915739E-3</v>
      </c>
      <c r="AP1460">
        <v>2.4615666716127235E-2</v>
      </c>
      <c r="AQ1460">
        <v>0.13341858489683281</v>
      </c>
    </row>
    <row r="1461" spans="1:43" x14ac:dyDescent="0.35">
      <c r="A1461">
        <v>1460</v>
      </c>
      <c r="B1461">
        <v>106</v>
      </c>
      <c r="C1461" t="s">
        <v>20</v>
      </c>
      <c r="D1461" s="13">
        <v>45.587699999999998</v>
      </c>
      <c r="E1461" s="6">
        <v>13.7082</v>
      </c>
      <c r="F1461">
        <v>0</v>
      </c>
      <c r="G1461" t="s">
        <v>10</v>
      </c>
      <c r="H1461">
        <v>0</v>
      </c>
      <c r="I1461">
        <v>136.56099814985799</v>
      </c>
      <c r="J1461" s="80">
        <v>2017</v>
      </c>
      <c r="K1461" t="s">
        <v>30</v>
      </c>
      <c r="L1461">
        <v>63</v>
      </c>
      <c r="M1461">
        <v>7.0097463050000002</v>
      </c>
      <c r="N1461">
        <v>5</v>
      </c>
      <c r="O1461" t="s">
        <v>12</v>
      </c>
      <c r="P1461">
        <v>89</v>
      </c>
      <c r="Q1461" t="s">
        <v>13</v>
      </c>
      <c r="R1461" t="s">
        <v>14</v>
      </c>
      <c r="S1461" t="s">
        <v>14</v>
      </c>
      <c r="T1461" s="79">
        <v>0</v>
      </c>
      <c r="U1461" s="79">
        <v>4</v>
      </c>
      <c r="V1461" s="79">
        <v>2</v>
      </c>
      <c r="W1461" s="79">
        <v>4</v>
      </c>
      <c r="X1461">
        <v>0.91868156199999995</v>
      </c>
      <c r="Y1461" t="s">
        <v>1100</v>
      </c>
      <c r="Z1461" t="s">
        <v>622</v>
      </c>
      <c r="AA1461">
        <v>3</v>
      </c>
      <c r="AB1461">
        <v>0.59426369999999995</v>
      </c>
      <c r="AC1461">
        <v>0.57797279999999995</v>
      </c>
      <c r="AD1461" t="s">
        <v>519</v>
      </c>
      <c r="AE1461" t="s">
        <v>532</v>
      </c>
      <c r="AF1461">
        <v>0.6</v>
      </c>
      <c r="AG1461">
        <v>0.19</v>
      </c>
      <c r="AH1461">
        <v>0.11399999999999999</v>
      </c>
      <c r="AI1461">
        <v>0.48599999999999999</v>
      </c>
      <c r="AJ1461">
        <v>0.19</v>
      </c>
      <c r="AK1461">
        <v>0.11399999999999999</v>
      </c>
      <c r="AL1461">
        <v>0.48599999999999999</v>
      </c>
      <c r="AM1461">
        <v>0.89787761659550558</v>
      </c>
      <c r="AN1461">
        <v>3.827794049696629</v>
      </c>
      <c r="AO1461">
        <v>8.248636112987962E-4</v>
      </c>
      <c r="AP1461">
        <v>3.5165238165896047E-3</v>
      </c>
      <c r="AQ1461">
        <v>0.13341858489683281</v>
      </c>
    </row>
    <row r="1462" spans="1:43" x14ac:dyDescent="0.35">
      <c r="A1462">
        <v>1461</v>
      </c>
      <c r="B1462">
        <v>106</v>
      </c>
      <c r="C1462" t="s">
        <v>20</v>
      </c>
      <c r="D1462" s="13">
        <v>45.587699999999998</v>
      </c>
      <c r="E1462" s="6">
        <v>13.7082</v>
      </c>
      <c r="F1462">
        <v>0</v>
      </c>
      <c r="G1462" t="s">
        <v>10</v>
      </c>
      <c r="H1462">
        <v>0</v>
      </c>
      <c r="I1462">
        <v>136.56099814985799</v>
      </c>
      <c r="J1462" s="80">
        <v>2017</v>
      </c>
      <c r="K1462" t="s">
        <v>30</v>
      </c>
      <c r="L1462">
        <v>63</v>
      </c>
      <c r="M1462">
        <v>7.0097463050000002</v>
      </c>
      <c r="N1462">
        <v>5</v>
      </c>
      <c r="O1462" t="s">
        <v>12</v>
      </c>
      <c r="P1462">
        <v>89</v>
      </c>
      <c r="Q1462" t="s">
        <v>13</v>
      </c>
      <c r="R1462" t="s">
        <v>14</v>
      </c>
      <c r="S1462" t="s">
        <v>14</v>
      </c>
      <c r="T1462" s="79">
        <v>0</v>
      </c>
      <c r="U1462" s="79">
        <v>4</v>
      </c>
      <c r="V1462" s="79">
        <v>2</v>
      </c>
      <c r="W1462" s="79">
        <v>4</v>
      </c>
      <c r="X1462">
        <v>0.91868156199999995</v>
      </c>
      <c r="Y1462" t="s">
        <v>1100</v>
      </c>
      <c r="Z1462" t="s">
        <v>622</v>
      </c>
      <c r="AA1462">
        <v>3</v>
      </c>
      <c r="AB1462">
        <v>1.4670000000000001</v>
      </c>
      <c r="AC1462">
        <v>0.53100000000000003</v>
      </c>
      <c r="AD1462" t="s">
        <v>519</v>
      </c>
      <c r="AE1462" t="s">
        <v>532</v>
      </c>
      <c r="AF1462">
        <v>1.5</v>
      </c>
      <c r="AG1462">
        <v>0.19</v>
      </c>
      <c r="AH1462">
        <v>0.28500000000000003</v>
      </c>
      <c r="AI1462">
        <v>1.2149999999999999</v>
      </c>
      <c r="AJ1462">
        <v>0.19</v>
      </c>
      <c r="AK1462">
        <v>0.28500000000000003</v>
      </c>
      <c r="AL1462">
        <v>1.2149999999999999</v>
      </c>
      <c r="AM1462">
        <v>2.2446940414887644</v>
      </c>
      <c r="AN1462">
        <v>9.5694851242415719</v>
      </c>
      <c r="AO1462">
        <v>2.0621590282469907E-3</v>
      </c>
      <c r="AP1462">
        <v>8.7913095414740121E-3</v>
      </c>
      <c r="AQ1462">
        <v>0.13341858489683281</v>
      </c>
    </row>
    <row r="1463" spans="1:43" x14ac:dyDescent="0.35">
      <c r="A1463">
        <v>1462</v>
      </c>
      <c r="B1463">
        <v>106</v>
      </c>
      <c r="C1463" t="s">
        <v>20</v>
      </c>
      <c r="D1463" s="13">
        <v>45.593699999999998</v>
      </c>
      <c r="E1463" s="6">
        <v>13.709199999999999</v>
      </c>
      <c r="F1463">
        <v>0</v>
      </c>
      <c r="G1463" t="s">
        <v>10</v>
      </c>
      <c r="H1463">
        <v>0</v>
      </c>
      <c r="I1463">
        <v>136.642967609604</v>
      </c>
      <c r="J1463" s="80">
        <v>2017</v>
      </c>
      <c r="K1463" t="s">
        <v>30</v>
      </c>
      <c r="L1463">
        <v>63</v>
      </c>
      <c r="M1463">
        <v>7.0097463050000002</v>
      </c>
      <c r="N1463">
        <v>5</v>
      </c>
      <c r="O1463" t="s">
        <v>12</v>
      </c>
      <c r="P1463">
        <v>89</v>
      </c>
      <c r="Q1463" t="s">
        <v>13</v>
      </c>
      <c r="R1463" t="s">
        <v>14</v>
      </c>
      <c r="S1463" t="s">
        <v>14</v>
      </c>
      <c r="T1463" s="79">
        <v>0</v>
      </c>
      <c r="U1463" s="79">
        <v>4</v>
      </c>
      <c r="V1463" s="79">
        <v>2</v>
      </c>
      <c r="W1463" s="79">
        <v>4</v>
      </c>
      <c r="X1463">
        <v>0.91868156199999995</v>
      </c>
      <c r="Y1463" t="s">
        <v>1100</v>
      </c>
      <c r="Z1463" t="s">
        <v>622</v>
      </c>
      <c r="AA1463">
        <v>3</v>
      </c>
      <c r="AB1463">
        <v>1.8082499999999999</v>
      </c>
      <c r="AC1463">
        <v>1.7010000000000001</v>
      </c>
      <c r="AD1463" t="s">
        <v>519</v>
      </c>
      <c r="AE1463" t="s">
        <v>532</v>
      </c>
      <c r="AF1463">
        <v>1.8</v>
      </c>
      <c r="AG1463">
        <v>0.19</v>
      </c>
      <c r="AH1463">
        <v>0.34200000000000003</v>
      </c>
      <c r="AI1463">
        <v>1.458</v>
      </c>
      <c r="AJ1463">
        <v>0.19</v>
      </c>
      <c r="AK1463">
        <v>0.34200000000000003</v>
      </c>
      <c r="AL1463">
        <v>1.458</v>
      </c>
      <c r="AM1463">
        <v>2.6936328497865172</v>
      </c>
      <c r="AN1463">
        <v>11.483382149089886</v>
      </c>
      <c r="AO1463">
        <v>2.474590833896389E-3</v>
      </c>
      <c r="AP1463">
        <v>1.0549571449768813E-2</v>
      </c>
      <c r="AQ1463">
        <v>0.13341858489683281</v>
      </c>
    </row>
    <row r="1464" spans="1:43" x14ac:dyDescent="0.35">
      <c r="A1464">
        <v>1463</v>
      </c>
      <c r="B1464">
        <v>106</v>
      </c>
      <c r="C1464" t="s">
        <v>20</v>
      </c>
      <c r="D1464" s="13">
        <v>45.593699999999998</v>
      </c>
      <c r="E1464" s="6">
        <v>13.709199999999999</v>
      </c>
      <c r="F1464">
        <v>0</v>
      </c>
      <c r="G1464" t="s">
        <v>10</v>
      </c>
      <c r="H1464">
        <v>0</v>
      </c>
      <c r="I1464">
        <v>136.642967609604</v>
      </c>
      <c r="J1464" s="80">
        <v>2017</v>
      </c>
      <c r="K1464" t="s">
        <v>30</v>
      </c>
      <c r="L1464">
        <v>63</v>
      </c>
      <c r="M1464">
        <v>7.0097463050000002</v>
      </c>
      <c r="N1464">
        <v>5</v>
      </c>
      <c r="O1464" t="s">
        <v>12</v>
      </c>
      <c r="P1464">
        <v>89</v>
      </c>
      <c r="Q1464" t="s">
        <v>13</v>
      </c>
      <c r="R1464" t="s">
        <v>14</v>
      </c>
      <c r="S1464" t="s">
        <v>14</v>
      </c>
      <c r="T1464" s="79">
        <v>0</v>
      </c>
      <c r="U1464" s="79">
        <v>4</v>
      </c>
      <c r="V1464" s="79">
        <v>2</v>
      </c>
      <c r="W1464" s="79">
        <v>4</v>
      </c>
      <c r="X1464">
        <v>0.91868156199999995</v>
      </c>
      <c r="Y1464" t="s">
        <v>1100</v>
      </c>
      <c r="Z1464" t="s">
        <v>622</v>
      </c>
      <c r="AA1464">
        <v>3</v>
      </c>
      <c r="AB1464">
        <v>2.0299877999999998</v>
      </c>
      <c r="AC1464">
        <v>0</v>
      </c>
      <c r="AD1464" t="s">
        <v>519</v>
      </c>
      <c r="AE1464" t="s">
        <v>532</v>
      </c>
      <c r="AF1464">
        <v>2</v>
      </c>
      <c r="AG1464">
        <v>0.19</v>
      </c>
      <c r="AH1464">
        <v>0.38</v>
      </c>
      <c r="AI1464">
        <v>1.62</v>
      </c>
      <c r="AJ1464">
        <v>0.19</v>
      </c>
      <c r="AK1464">
        <v>0.38</v>
      </c>
      <c r="AL1464">
        <v>1.62</v>
      </c>
      <c r="AM1464">
        <v>2.9929253886516851</v>
      </c>
      <c r="AN1464">
        <v>12.759313498988764</v>
      </c>
      <c r="AO1464">
        <v>2.7495453709959869E-3</v>
      </c>
      <c r="AP1464">
        <v>1.1721746055298682E-2</v>
      </c>
      <c r="AQ1464">
        <v>0.13341858489683281</v>
      </c>
    </row>
    <row r="1465" spans="1:43" x14ac:dyDescent="0.35">
      <c r="A1465">
        <v>1464</v>
      </c>
      <c r="B1465">
        <v>107</v>
      </c>
      <c r="C1465" t="s">
        <v>20</v>
      </c>
      <c r="D1465" s="4">
        <v>44.159390000000002</v>
      </c>
      <c r="E1465" s="5">
        <v>9.6056419999999996</v>
      </c>
      <c r="F1465">
        <v>0</v>
      </c>
      <c r="G1465" t="s">
        <v>10</v>
      </c>
      <c r="H1465">
        <v>0</v>
      </c>
      <c r="I1465">
        <v>202.85832826567901</v>
      </c>
      <c r="J1465" s="80">
        <v>2017</v>
      </c>
      <c r="K1465" t="s">
        <v>30</v>
      </c>
      <c r="L1465">
        <v>50</v>
      </c>
      <c r="M1465">
        <v>5.4892152799999998</v>
      </c>
      <c r="N1465">
        <v>5</v>
      </c>
      <c r="O1465" t="s">
        <v>23</v>
      </c>
      <c r="P1465">
        <v>95.5</v>
      </c>
      <c r="Q1465" t="s">
        <v>13</v>
      </c>
      <c r="R1465" t="s">
        <v>16</v>
      </c>
      <c r="S1465" t="s">
        <v>14</v>
      </c>
      <c r="T1465" s="79">
        <v>0</v>
      </c>
      <c r="U1465" s="79">
        <v>5</v>
      </c>
      <c r="V1465" s="79">
        <v>2.5</v>
      </c>
      <c r="W1465" s="79">
        <v>5</v>
      </c>
      <c r="X1465">
        <v>0.91868156199999995</v>
      </c>
      <c r="Y1465" t="s">
        <v>1100</v>
      </c>
      <c r="Z1465" t="s">
        <v>622</v>
      </c>
      <c r="AA1465">
        <v>18</v>
      </c>
      <c r="AB1465">
        <v>416</v>
      </c>
      <c r="AC1465">
        <v>202</v>
      </c>
      <c r="AE1465" t="s">
        <v>532</v>
      </c>
      <c r="AF1465">
        <v>416</v>
      </c>
      <c r="AG1465">
        <v>0.9</v>
      </c>
      <c r="AH1465">
        <v>374.40000000000003</v>
      </c>
      <c r="AI1465">
        <v>41.599999999999966</v>
      </c>
      <c r="AJ1465">
        <v>0.9</v>
      </c>
      <c r="AK1465">
        <v>374.40000000000003</v>
      </c>
      <c r="AL1465">
        <v>41.599999999999966</v>
      </c>
      <c r="AM1465">
        <v>2152.0023045361258</v>
      </c>
      <c r="AN1465">
        <v>239.11136717068041</v>
      </c>
      <c r="AO1465">
        <v>1.9770048385588479</v>
      </c>
      <c r="AP1465">
        <v>0.21966720428431619</v>
      </c>
      <c r="AQ1465">
        <v>0.13341858489683281</v>
      </c>
    </row>
    <row r="1466" spans="1:43" x14ac:dyDescent="0.35">
      <c r="A1466">
        <v>1465</v>
      </c>
      <c r="B1466">
        <v>108</v>
      </c>
      <c r="C1466" t="s">
        <v>19</v>
      </c>
      <c r="D1466" s="4">
        <v>29.548815999999999</v>
      </c>
      <c r="E1466" s="5">
        <v>121.711078</v>
      </c>
      <c r="F1466">
        <v>0</v>
      </c>
      <c r="G1466" t="s">
        <v>614</v>
      </c>
      <c r="H1466">
        <v>13</v>
      </c>
      <c r="I1466">
        <v>792.24786342158302</v>
      </c>
      <c r="J1466" s="80">
        <v>2017</v>
      </c>
      <c r="K1466" t="s">
        <v>40</v>
      </c>
      <c r="L1466">
        <v>345</v>
      </c>
      <c r="M1466">
        <v>42.36552588</v>
      </c>
      <c r="N1466">
        <v>4.9980000000000002</v>
      </c>
      <c r="O1466" t="s">
        <v>12</v>
      </c>
      <c r="P1466">
        <v>95.3</v>
      </c>
      <c r="Q1466" t="s">
        <v>13</v>
      </c>
      <c r="R1466" t="s">
        <v>14</v>
      </c>
      <c r="S1466" t="s">
        <v>14</v>
      </c>
      <c r="T1466" s="79">
        <v>0</v>
      </c>
      <c r="U1466" s="79">
        <v>5</v>
      </c>
      <c r="V1466" s="79">
        <v>2.5</v>
      </c>
      <c r="W1466" s="79">
        <v>5</v>
      </c>
      <c r="X1466">
        <v>0.61037440899999995</v>
      </c>
      <c r="Z1466" t="s">
        <v>619</v>
      </c>
      <c r="AA1466">
        <v>9</v>
      </c>
      <c r="AB1466">
        <v>51</v>
      </c>
      <c r="AC1466">
        <v>9.8999999999999986</v>
      </c>
      <c r="AD1466" t="s">
        <v>525</v>
      </c>
      <c r="AE1466" t="s">
        <v>532</v>
      </c>
      <c r="AF1466">
        <v>51</v>
      </c>
      <c r="AG1466">
        <v>0.9466</v>
      </c>
      <c r="AH1466">
        <v>48.276600000000002</v>
      </c>
      <c r="AI1466">
        <v>2.723399999999998</v>
      </c>
      <c r="AJ1466">
        <v>0.9466</v>
      </c>
      <c r="AK1466">
        <v>48.276600000000002</v>
      </c>
      <c r="AL1466">
        <v>2.723399999999998</v>
      </c>
      <c r="AM1466">
        <v>2146.1317384033664</v>
      </c>
      <c r="AN1466">
        <v>121.0684923206631</v>
      </c>
      <c r="AO1466">
        <v>1.3099438914640973</v>
      </c>
      <c r="AP1466">
        <v>7.3897109448745765E-2</v>
      </c>
      <c r="AQ1466">
        <v>0.13169211421955859</v>
      </c>
    </row>
    <row r="1467" spans="1:43" x14ac:dyDescent="0.35">
      <c r="A1467">
        <v>1466</v>
      </c>
      <c r="B1467">
        <v>108</v>
      </c>
      <c r="C1467" t="s">
        <v>19</v>
      </c>
      <c r="D1467" s="4">
        <v>29.548815999999999</v>
      </c>
      <c r="E1467" s="5">
        <v>121.711078</v>
      </c>
      <c r="F1467">
        <v>0</v>
      </c>
      <c r="G1467" t="s">
        <v>614</v>
      </c>
      <c r="H1467">
        <v>13</v>
      </c>
      <c r="I1467">
        <v>792.24786342158302</v>
      </c>
      <c r="J1467" s="80">
        <v>2017</v>
      </c>
      <c r="K1467" t="s">
        <v>40</v>
      </c>
      <c r="L1467">
        <v>345</v>
      </c>
      <c r="M1467">
        <v>42.36552588</v>
      </c>
      <c r="N1467">
        <v>4.9980000000000002</v>
      </c>
      <c r="O1467" t="s">
        <v>12</v>
      </c>
      <c r="P1467">
        <v>95.3</v>
      </c>
      <c r="Q1467" t="s">
        <v>13</v>
      </c>
      <c r="R1467" t="s">
        <v>14</v>
      </c>
      <c r="S1467" t="s">
        <v>14</v>
      </c>
      <c r="T1467" s="79">
        <v>0</v>
      </c>
      <c r="U1467" s="79">
        <v>5</v>
      </c>
      <c r="V1467" s="79">
        <v>2.5</v>
      </c>
      <c r="W1467" s="79">
        <v>5</v>
      </c>
      <c r="X1467">
        <v>0.61037440899999995</v>
      </c>
      <c r="Z1467" t="s">
        <v>619</v>
      </c>
      <c r="AA1467">
        <v>6</v>
      </c>
      <c r="AB1467">
        <v>73.7</v>
      </c>
      <c r="AC1467">
        <v>3.2999999999999972</v>
      </c>
      <c r="AD1467" t="s">
        <v>525</v>
      </c>
      <c r="AE1467" t="s">
        <v>532</v>
      </c>
      <c r="AF1467">
        <v>73.7</v>
      </c>
      <c r="AG1467">
        <v>0.9466</v>
      </c>
      <c r="AH1467">
        <v>69.764420000000001</v>
      </c>
      <c r="AI1467">
        <v>3.9355800000000016</v>
      </c>
      <c r="AJ1467">
        <v>0.9466</v>
      </c>
      <c r="AK1467">
        <v>69.764420000000001</v>
      </c>
      <c r="AL1467">
        <v>3.9355800000000016</v>
      </c>
      <c r="AM1467">
        <v>3101.370767065257</v>
      </c>
      <c r="AN1467">
        <v>174.95584086338977</v>
      </c>
      <c r="AO1467">
        <v>1.8929973490373326</v>
      </c>
      <c r="AP1467">
        <v>0.10678856796808958</v>
      </c>
      <c r="AQ1467">
        <v>0.13169211421955859</v>
      </c>
    </row>
    <row r="1468" spans="1:43" x14ac:dyDescent="0.35">
      <c r="A1468">
        <v>1467</v>
      </c>
      <c r="B1468">
        <v>108</v>
      </c>
      <c r="C1468" t="s">
        <v>19</v>
      </c>
      <c r="D1468" s="4">
        <v>29.548815999999999</v>
      </c>
      <c r="E1468" s="5">
        <v>121.711078</v>
      </c>
      <c r="F1468">
        <v>0</v>
      </c>
      <c r="G1468" t="s">
        <v>614</v>
      </c>
      <c r="H1468">
        <v>13</v>
      </c>
      <c r="I1468">
        <v>792.24786342158302</v>
      </c>
      <c r="J1468" s="80">
        <v>2017</v>
      </c>
      <c r="K1468" t="s">
        <v>40</v>
      </c>
      <c r="L1468">
        <v>345</v>
      </c>
      <c r="M1468">
        <v>42.36552588</v>
      </c>
      <c r="N1468">
        <v>4.9980000000000002</v>
      </c>
      <c r="O1468" t="s">
        <v>12</v>
      </c>
      <c r="P1468">
        <v>95.3</v>
      </c>
      <c r="Q1468" t="s">
        <v>13</v>
      </c>
      <c r="R1468" t="s">
        <v>14</v>
      </c>
      <c r="S1468" t="s">
        <v>14</v>
      </c>
      <c r="T1468" s="79">
        <v>0</v>
      </c>
      <c r="U1468" s="79">
        <v>5</v>
      </c>
      <c r="V1468" s="79">
        <v>2.5</v>
      </c>
      <c r="W1468" s="79">
        <v>5</v>
      </c>
      <c r="X1468">
        <v>0.61037440899999995</v>
      </c>
      <c r="Z1468" t="s">
        <v>619</v>
      </c>
      <c r="AA1468">
        <v>9</v>
      </c>
      <c r="AB1468">
        <v>77.599999999999994</v>
      </c>
      <c r="AC1468">
        <v>12.700000000000003</v>
      </c>
      <c r="AD1468" t="s">
        <v>525</v>
      </c>
      <c r="AE1468" t="s">
        <v>532</v>
      </c>
      <c r="AF1468">
        <v>77.599999999999994</v>
      </c>
      <c r="AG1468">
        <v>0.9466</v>
      </c>
      <c r="AH1468">
        <v>73.456159999999997</v>
      </c>
      <c r="AI1468">
        <v>4.1438399999999973</v>
      </c>
      <c r="AJ1468">
        <v>0.9466</v>
      </c>
      <c r="AK1468">
        <v>73.456159999999997</v>
      </c>
      <c r="AL1468">
        <v>4.1438399999999973</v>
      </c>
      <c r="AM1468">
        <v>3265.4867235313964</v>
      </c>
      <c r="AN1468">
        <v>184.21401968791088</v>
      </c>
      <c r="AO1468">
        <v>1.9931695289728222</v>
      </c>
      <c r="AP1468">
        <v>0.11243952339652295</v>
      </c>
      <c r="AQ1468">
        <v>0.13169211421955859</v>
      </c>
    </row>
    <row r="1469" spans="1:43" x14ac:dyDescent="0.35">
      <c r="A1469">
        <v>1468</v>
      </c>
      <c r="B1469">
        <v>108</v>
      </c>
      <c r="C1469" t="s">
        <v>19</v>
      </c>
      <c r="D1469" s="4">
        <v>29.548815999999999</v>
      </c>
      <c r="E1469" s="5">
        <v>121.711078</v>
      </c>
      <c r="F1469">
        <v>0</v>
      </c>
      <c r="G1469" t="s">
        <v>614</v>
      </c>
      <c r="H1469">
        <v>13</v>
      </c>
      <c r="I1469">
        <v>792.24786342158302</v>
      </c>
      <c r="J1469" s="80">
        <v>2017</v>
      </c>
      <c r="K1469" t="s">
        <v>40</v>
      </c>
      <c r="L1469">
        <v>345</v>
      </c>
      <c r="M1469">
        <v>42.36552588</v>
      </c>
      <c r="N1469">
        <v>4.9980000000000002</v>
      </c>
      <c r="O1469" t="s">
        <v>12</v>
      </c>
      <c r="P1469">
        <v>95.3</v>
      </c>
      <c r="Q1469" t="s">
        <v>13</v>
      </c>
      <c r="R1469" t="s">
        <v>14</v>
      </c>
      <c r="S1469" t="s">
        <v>14</v>
      </c>
      <c r="T1469" s="79">
        <v>0</v>
      </c>
      <c r="U1469" s="79">
        <v>5</v>
      </c>
      <c r="V1469" s="79">
        <v>2.5</v>
      </c>
      <c r="W1469" s="79">
        <v>5</v>
      </c>
      <c r="X1469">
        <v>0.61037440899999995</v>
      </c>
      <c r="Z1469" t="s">
        <v>619</v>
      </c>
      <c r="AA1469">
        <v>12</v>
      </c>
      <c r="AB1469">
        <v>88.2</v>
      </c>
      <c r="AC1469">
        <v>8.5999999999999943</v>
      </c>
      <c r="AD1469" t="s">
        <v>525</v>
      </c>
      <c r="AE1469" t="s">
        <v>532</v>
      </c>
      <c r="AF1469">
        <v>88.2</v>
      </c>
      <c r="AG1469">
        <v>0.9466</v>
      </c>
      <c r="AH1469">
        <v>83.490120000000005</v>
      </c>
      <c r="AI1469">
        <v>4.7098799999999983</v>
      </c>
      <c r="AJ1469">
        <v>0.9466</v>
      </c>
      <c r="AK1469">
        <v>83.490120000000005</v>
      </c>
      <c r="AL1469">
        <v>4.7098799999999983</v>
      </c>
      <c r="AM1469">
        <v>3711.5454770034689</v>
      </c>
      <c r="AN1469">
        <v>209.3772749545586</v>
      </c>
      <c r="AO1469">
        <v>2.265432377002615</v>
      </c>
      <c r="AP1469">
        <v>0.12779853045841919</v>
      </c>
      <c r="AQ1469">
        <v>0.13169211421955859</v>
      </c>
    </row>
    <row r="1470" spans="1:43" x14ac:dyDescent="0.35">
      <c r="A1470">
        <v>1469</v>
      </c>
      <c r="B1470">
        <v>109</v>
      </c>
      <c r="C1470" t="s">
        <v>19</v>
      </c>
      <c r="D1470" s="4">
        <v>21.828664</v>
      </c>
      <c r="E1470" s="5">
        <v>108.583484</v>
      </c>
      <c r="F1470">
        <v>0.79</v>
      </c>
      <c r="G1470" t="s">
        <v>614</v>
      </c>
      <c r="H1470" s="23">
        <v>11</v>
      </c>
      <c r="I1470">
        <v>265.43345218913203</v>
      </c>
      <c r="J1470" s="80">
        <v>2018</v>
      </c>
      <c r="K1470" t="s">
        <v>40</v>
      </c>
      <c r="L1470">
        <v>300</v>
      </c>
      <c r="M1470">
        <v>36.542166029999997</v>
      </c>
      <c r="N1470">
        <v>5</v>
      </c>
      <c r="O1470" t="s">
        <v>12</v>
      </c>
      <c r="P1470">
        <v>89</v>
      </c>
      <c r="Q1470" t="s">
        <v>13</v>
      </c>
      <c r="R1470" t="s">
        <v>14</v>
      </c>
      <c r="S1470" t="s">
        <v>14</v>
      </c>
      <c r="T1470" s="79">
        <v>0</v>
      </c>
      <c r="U1470" s="79">
        <v>5</v>
      </c>
      <c r="V1470" s="79">
        <v>2.5</v>
      </c>
      <c r="W1470" s="79">
        <v>5</v>
      </c>
      <c r="X1470">
        <v>0.64629065622222204</v>
      </c>
      <c r="Y1470" t="s">
        <v>735</v>
      </c>
      <c r="Z1470" t="s">
        <v>620</v>
      </c>
      <c r="AA1470">
        <v>3</v>
      </c>
      <c r="AB1470">
        <v>26.5</v>
      </c>
      <c r="AC1470">
        <v>4.6999999999999993</v>
      </c>
      <c r="AE1470" t="s">
        <v>532</v>
      </c>
      <c r="AF1470">
        <v>26.5</v>
      </c>
      <c r="AG1470">
        <v>0.25</v>
      </c>
      <c r="AH1470">
        <v>6.625</v>
      </c>
      <c r="AI1470">
        <v>19.875</v>
      </c>
      <c r="AJ1470">
        <v>0.25</v>
      </c>
      <c r="AK1470">
        <v>6.625</v>
      </c>
      <c r="AL1470">
        <v>19.875</v>
      </c>
      <c r="AM1470">
        <v>272.01331454915726</v>
      </c>
      <c r="AN1470">
        <v>816.039943647472</v>
      </c>
      <c r="AO1470">
        <v>0.17579966356115656</v>
      </c>
      <c r="AP1470">
        <v>0.52739899068346974</v>
      </c>
      <c r="AQ1470">
        <v>0.13195626365865479</v>
      </c>
    </row>
    <row r="1471" spans="1:43" x14ac:dyDescent="0.35">
      <c r="A1471">
        <v>1470</v>
      </c>
      <c r="B1471">
        <v>109</v>
      </c>
      <c r="C1471" t="s">
        <v>19</v>
      </c>
      <c r="D1471" s="4">
        <v>21.876462</v>
      </c>
      <c r="E1471" s="5">
        <v>108.56769199999999</v>
      </c>
      <c r="F1471">
        <v>0.66</v>
      </c>
      <c r="G1471" t="s">
        <v>614</v>
      </c>
      <c r="H1471" s="23">
        <v>10</v>
      </c>
      <c r="I1471">
        <v>317.51486342728202</v>
      </c>
      <c r="J1471" s="80">
        <v>2018</v>
      </c>
      <c r="K1471" t="s">
        <v>40</v>
      </c>
      <c r="L1471">
        <v>300</v>
      </c>
      <c r="M1471">
        <v>36.542166029999997</v>
      </c>
      <c r="N1471">
        <v>5</v>
      </c>
      <c r="O1471" t="s">
        <v>12</v>
      </c>
      <c r="P1471">
        <v>89</v>
      </c>
      <c r="Q1471" t="s">
        <v>13</v>
      </c>
      <c r="R1471" t="s">
        <v>14</v>
      </c>
      <c r="S1471" t="s">
        <v>14</v>
      </c>
      <c r="T1471" s="79">
        <v>0</v>
      </c>
      <c r="U1471" s="79">
        <v>5</v>
      </c>
      <c r="V1471" s="79">
        <v>2.5</v>
      </c>
      <c r="W1471" s="79">
        <v>5</v>
      </c>
      <c r="X1471">
        <v>0.64629065622222204</v>
      </c>
      <c r="Y1471" t="s">
        <v>735</v>
      </c>
      <c r="Z1471" t="s">
        <v>620</v>
      </c>
      <c r="AA1471">
        <v>3</v>
      </c>
      <c r="AB1471">
        <v>66.400000000000006</v>
      </c>
      <c r="AC1471">
        <v>9.8999999999999915</v>
      </c>
      <c r="AE1471" t="s">
        <v>532</v>
      </c>
      <c r="AF1471">
        <v>66.400000000000006</v>
      </c>
      <c r="AG1471">
        <v>2.8000000000000001E-2</v>
      </c>
      <c r="AH1471">
        <v>1.8592000000000002</v>
      </c>
      <c r="AI1471">
        <v>64.540800000000004</v>
      </c>
      <c r="AJ1471">
        <v>2.8000000000000001E-2</v>
      </c>
      <c r="AK1471">
        <v>1.8592000000000002</v>
      </c>
      <c r="AL1471">
        <v>64.540800000000004</v>
      </c>
      <c r="AM1471">
        <v>76.336174250534825</v>
      </c>
      <c r="AN1471">
        <v>2649.9557632685664</v>
      </c>
      <c r="AO1471">
        <v>4.9335356149872035E-2</v>
      </c>
      <c r="AP1471">
        <v>1.712641649202701</v>
      </c>
      <c r="AQ1471">
        <v>0.13208853699948581</v>
      </c>
    </row>
    <row r="1472" spans="1:43" x14ac:dyDescent="0.35">
      <c r="A1472">
        <v>1471</v>
      </c>
      <c r="B1472">
        <v>109</v>
      </c>
      <c r="C1472" t="s">
        <v>19</v>
      </c>
      <c r="D1472" s="4">
        <v>21.881240999999999</v>
      </c>
      <c r="E1472" s="5">
        <v>108.544517</v>
      </c>
      <c r="F1472">
        <v>0.8</v>
      </c>
      <c r="G1472" t="s">
        <v>614</v>
      </c>
      <c r="H1472" s="23">
        <v>25</v>
      </c>
      <c r="I1472">
        <v>323.89274263775798</v>
      </c>
      <c r="J1472" s="80">
        <v>2018</v>
      </c>
      <c r="K1472" t="s">
        <v>40</v>
      </c>
      <c r="L1472">
        <v>300</v>
      </c>
      <c r="M1472">
        <v>36.542166029999997</v>
      </c>
      <c r="N1472">
        <v>5</v>
      </c>
      <c r="O1472" t="s">
        <v>12</v>
      </c>
      <c r="P1472">
        <v>89</v>
      </c>
      <c r="Q1472" t="s">
        <v>13</v>
      </c>
      <c r="R1472" t="s">
        <v>14</v>
      </c>
      <c r="S1472" t="s">
        <v>14</v>
      </c>
      <c r="T1472" s="79">
        <v>0</v>
      </c>
      <c r="U1472" s="79">
        <v>5</v>
      </c>
      <c r="V1472" s="79">
        <v>2.5</v>
      </c>
      <c r="W1472" s="79">
        <v>5</v>
      </c>
      <c r="X1472">
        <v>0.64629065622222204</v>
      </c>
      <c r="Y1472" t="s">
        <v>735</v>
      </c>
      <c r="Z1472" t="s">
        <v>620</v>
      </c>
      <c r="AA1472">
        <v>3</v>
      </c>
      <c r="AB1472">
        <v>96.9</v>
      </c>
      <c r="AC1472">
        <v>16.799999999999997</v>
      </c>
      <c r="AE1472" t="s">
        <v>532</v>
      </c>
      <c r="AF1472">
        <v>96.9</v>
      </c>
      <c r="AG1472">
        <v>0.13700000000000001</v>
      </c>
      <c r="AH1472">
        <v>13.275300000000001</v>
      </c>
      <c r="AI1472">
        <v>83.624700000000004</v>
      </c>
      <c r="AJ1472">
        <v>0.13700000000000001</v>
      </c>
      <c r="AK1472">
        <v>13.275300000000001</v>
      </c>
      <c r="AL1472">
        <v>83.624700000000004</v>
      </c>
      <c r="AM1472">
        <v>545.06541202029109</v>
      </c>
      <c r="AN1472">
        <v>3433.5142377628549</v>
      </c>
      <c r="AO1472">
        <v>0.35227068281862978</v>
      </c>
      <c r="AP1472">
        <v>2.2190481698720981</v>
      </c>
      <c r="AQ1472">
        <v>0.13011828484737659</v>
      </c>
    </row>
    <row r="1473" spans="1:43" x14ac:dyDescent="0.35">
      <c r="A1473">
        <v>1472</v>
      </c>
      <c r="B1473">
        <v>110</v>
      </c>
      <c r="C1473" t="s">
        <v>37</v>
      </c>
      <c r="D1473" s="4">
        <v>21.190218999999999</v>
      </c>
      <c r="E1473" s="5">
        <v>39.170141999999998</v>
      </c>
      <c r="F1473">
        <v>0</v>
      </c>
      <c r="G1473" t="s">
        <v>10</v>
      </c>
      <c r="H1473">
        <v>0</v>
      </c>
      <c r="I1473">
        <v>356.54193742994102</v>
      </c>
      <c r="J1473" s="80">
        <v>2017</v>
      </c>
      <c r="K1473" t="s">
        <v>11</v>
      </c>
      <c r="L1473">
        <v>104</v>
      </c>
      <c r="M1473">
        <v>11.913003570000001</v>
      </c>
      <c r="N1473">
        <v>4.75</v>
      </c>
      <c r="O1473" t="s">
        <v>12</v>
      </c>
      <c r="P1473">
        <v>74.900000000000006</v>
      </c>
      <c r="Q1473" t="s">
        <v>13</v>
      </c>
      <c r="R1473" t="s">
        <v>14</v>
      </c>
      <c r="S1473" t="s">
        <v>14</v>
      </c>
      <c r="T1473" s="79">
        <v>0</v>
      </c>
      <c r="U1473" s="79">
        <v>10</v>
      </c>
      <c r="V1473" s="79">
        <v>5</v>
      </c>
      <c r="W1473" s="79">
        <v>10</v>
      </c>
      <c r="X1473">
        <v>0.63439566400000003</v>
      </c>
      <c r="Y1473" t="s">
        <v>1111</v>
      </c>
      <c r="Z1473" t="s">
        <v>622</v>
      </c>
      <c r="AA1473">
        <v>4</v>
      </c>
      <c r="AB1473">
        <v>30</v>
      </c>
      <c r="AE1473" t="s">
        <v>532</v>
      </c>
      <c r="AF1473">
        <v>30</v>
      </c>
      <c r="AG1473">
        <v>6.3E-2</v>
      </c>
      <c r="AH1473">
        <v>1.8900000000000001</v>
      </c>
      <c r="AI1473">
        <v>28.11</v>
      </c>
      <c r="AJ1473">
        <v>6.3E-2</v>
      </c>
      <c r="AK1473">
        <v>1.8900000000000001</v>
      </c>
      <c r="AL1473">
        <v>28.11</v>
      </c>
      <c r="AM1473">
        <v>30.060850129906541</v>
      </c>
      <c r="AN1473">
        <v>447.0955011384512</v>
      </c>
      <c r="AO1473">
        <v>1.9070472978566545E-2</v>
      </c>
      <c r="AP1473">
        <v>0.28363544731614054</v>
      </c>
      <c r="AQ1473">
        <v>0.13341858489683281</v>
      </c>
    </row>
    <row r="1474" spans="1:43" x14ac:dyDescent="0.35">
      <c r="A1474">
        <v>1473</v>
      </c>
      <c r="B1474">
        <v>110</v>
      </c>
      <c r="C1474" t="s">
        <v>37</v>
      </c>
      <c r="D1474" s="4">
        <v>21.301575</v>
      </c>
      <c r="E1474" s="5">
        <v>39.102851000000001</v>
      </c>
      <c r="F1474">
        <v>0</v>
      </c>
      <c r="G1474" t="s">
        <v>10</v>
      </c>
      <c r="H1474">
        <v>0</v>
      </c>
      <c r="I1474">
        <v>379.45270784223999</v>
      </c>
      <c r="J1474" s="80">
        <v>2017</v>
      </c>
      <c r="K1474" t="s">
        <v>11</v>
      </c>
      <c r="L1474">
        <v>104</v>
      </c>
      <c r="M1474">
        <v>11.913003570000001</v>
      </c>
      <c r="N1474">
        <v>4.75</v>
      </c>
      <c r="O1474" t="s">
        <v>12</v>
      </c>
      <c r="P1474">
        <v>74.900000000000006</v>
      </c>
      <c r="Q1474" t="s">
        <v>13</v>
      </c>
      <c r="R1474" t="s">
        <v>16</v>
      </c>
      <c r="S1474" t="s">
        <v>14</v>
      </c>
      <c r="T1474" s="79">
        <v>0</v>
      </c>
      <c r="U1474" s="79">
        <v>10</v>
      </c>
      <c r="V1474" s="79">
        <v>5</v>
      </c>
      <c r="W1474" s="79">
        <v>10</v>
      </c>
      <c r="X1474">
        <v>0.63439566400000003</v>
      </c>
      <c r="Y1474" t="s">
        <v>1111</v>
      </c>
      <c r="Z1474" t="s">
        <v>622</v>
      </c>
      <c r="AA1474">
        <v>4</v>
      </c>
      <c r="AB1474">
        <v>5</v>
      </c>
      <c r="AE1474" t="s">
        <v>532</v>
      </c>
      <c r="AF1474">
        <v>5</v>
      </c>
      <c r="AG1474">
        <v>0.34</v>
      </c>
      <c r="AH1474">
        <v>1.7000000000000002</v>
      </c>
      <c r="AI1474">
        <v>3.3</v>
      </c>
      <c r="AJ1474">
        <v>0.34</v>
      </c>
      <c r="AK1474">
        <v>1.7000000000000002</v>
      </c>
      <c r="AL1474">
        <v>3.3</v>
      </c>
      <c r="AM1474">
        <v>27.038859905206948</v>
      </c>
      <c r="AN1474">
        <v>52.487198639519363</v>
      </c>
      <c r="AO1474">
        <v>1.7153335483366741E-2</v>
      </c>
      <c r="AP1474">
        <v>3.3297651232417784E-2</v>
      </c>
      <c r="AQ1474">
        <v>0.13341858489683281</v>
      </c>
    </row>
    <row r="1475" spans="1:43" x14ac:dyDescent="0.35">
      <c r="A1475">
        <v>1474</v>
      </c>
      <c r="B1475">
        <v>110</v>
      </c>
      <c r="C1475" t="s">
        <v>37</v>
      </c>
      <c r="D1475" s="4">
        <v>21.301575</v>
      </c>
      <c r="E1475" s="5">
        <v>39.102851000000001</v>
      </c>
      <c r="F1475">
        <v>0</v>
      </c>
      <c r="G1475" t="s">
        <v>10</v>
      </c>
      <c r="H1475">
        <v>0</v>
      </c>
      <c r="I1475">
        <v>379.45270784223999</v>
      </c>
      <c r="J1475" s="80">
        <v>2017</v>
      </c>
      <c r="K1475" t="s">
        <v>11</v>
      </c>
      <c r="L1475">
        <v>104</v>
      </c>
      <c r="M1475">
        <v>11.913003570000001</v>
      </c>
      <c r="N1475">
        <v>4.75</v>
      </c>
      <c r="O1475" t="s">
        <v>12</v>
      </c>
      <c r="P1475">
        <v>74.900000000000006</v>
      </c>
      <c r="Q1475" t="s">
        <v>13</v>
      </c>
      <c r="R1475" t="s">
        <v>16</v>
      </c>
      <c r="S1475" t="s">
        <v>14</v>
      </c>
      <c r="T1475" s="79">
        <v>0</v>
      </c>
      <c r="U1475" s="79">
        <v>10</v>
      </c>
      <c r="V1475" s="79">
        <v>5</v>
      </c>
      <c r="W1475" s="79">
        <v>10</v>
      </c>
      <c r="X1475">
        <v>0.63439566400000003</v>
      </c>
      <c r="Y1475" t="s">
        <v>1111</v>
      </c>
      <c r="Z1475" t="s">
        <v>622</v>
      </c>
      <c r="AA1475">
        <v>4</v>
      </c>
      <c r="AB1475">
        <v>13.3</v>
      </c>
      <c r="AE1475" t="s">
        <v>532</v>
      </c>
      <c r="AF1475">
        <v>13.3</v>
      </c>
      <c r="AG1475">
        <v>0</v>
      </c>
      <c r="AH1475">
        <v>0</v>
      </c>
      <c r="AI1475">
        <v>13.3</v>
      </c>
      <c r="AJ1475">
        <v>0</v>
      </c>
      <c r="AK1475">
        <v>0</v>
      </c>
      <c r="AL1475">
        <v>13.3</v>
      </c>
      <c r="AM1475">
        <v>0</v>
      </c>
      <c r="AN1475">
        <v>211.53931572897196</v>
      </c>
      <c r="AO1475">
        <v>0</v>
      </c>
      <c r="AP1475">
        <v>0.1341996246639868</v>
      </c>
      <c r="AQ1475">
        <v>0.13341858489683281</v>
      </c>
    </row>
    <row r="1476" spans="1:43" x14ac:dyDescent="0.35">
      <c r="A1476">
        <v>1475</v>
      </c>
      <c r="B1476">
        <v>110</v>
      </c>
      <c r="C1476" t="s">
        <v>37</v>
      </c>
      <c r="D1476" s="4">
        <v>21.385356000000002</v>
      </c>
      <c r="E1476" s="5">
        <v>39.178381999999999</v>
      </c>
      <c r="F1476">
        <v>0</v>
      </c>
      <c r="G1476" t="s">
        <v>10</v>
      </c>
      <c r="H1476">
        <v>0</v>
      </c>
      <c r="I1476">
        <v>344.96489748171899</v>
      </c>
      <c r="J1476" s="80">
        <v>2017</v>
      </c>
      <c r="K1476" t="s">
        <v>11</v>
      </c>
      <c r="L1476">
        <v>104</v>
      </c>
      <c r="M1476">
        <v>11.913003570000001</v>
      </c>
      <c r="N1476">
        <v>4.75</v>
      </c>
      <c r="O1476" t="s">
        <v>12</v>
      </c>
      <c r="P1476">
        <v>74.900000000000006</v>
      </c>
      <c r="Q1476" t="s">
        <v>13</v>
      </c>
      <c r="R1476" t="s">
        <v>16</v>
      </c>
      <c r="S1476" t="s">
        <v>14</v>
      </c>
      <c r="T1476" s="79">
        <v>0</v>
      </c>
      <c r="U1476" s="79">
        <v>10</v>
      </c>
      <c r="V1476" s="79">
        <v>5</v>
      </c>
      <c r="W1476" s="79">
        <v>10</v>
      </c>
      <c r="X1476">
        <v>0.63439566400000003</v>
      </c>
      <c r="Y1476" t="s">
        <v>1111</v>
      </c>
      <c r="Z1476" t="s">
        <v>622</v>
      </c>
      <c r="AA1476">
        <v>4</v>
      </c>
      <c r="AB1476">
        <v>1.5</v>
      </c>
      <c r="AE1476" t="s">
        <v>532</v>
      </c>
      <c r="AF1476">
        <v>1.5</v>
      </c>
      <c r="AG1476">
        <v>1</v>
      </c>
      <c r="AH1476">
        <v>1.5</v>
      </c>
      <c r="AI1476">
        <v>0</v>
      </c>
      <c r="AJ1476">
        <v>1</v>
      </c>
      <c r="AK1476">
        <v>1.5</v>
      </c>
      <c r="AL1476">
        <v>0</v>
      </c>
      <c r="AM1476">
        <v>23.857817563417889</v>
      </c>
      <c r="AN1476">
        <v>0</v>
      </c>
      <c r="AO1476">
        <v>1.5135296014735355E-2</v>
      </c>
      <c r="AP1476">
        <v>0</v>
      </c>
      <c r="AQ1476">
        <v>0.13341858489683281</v>
      </c>
    </row>
    <row r="1477" spans="1:43" x14ac:dyDescent="0.35">
      <c r="A1477">
        <v>1476</v>
      </c>
      <c r="B1477">
        <v>110</v>
      </c>
      <c r="C1477" t="s">
        <v>37</v>
      </c>
      <c r="D1477" s="4">
        <v>21.385356000000002</v>
      </c>
      <c r="E1477" s="5">
        <v>39.178381999999999</v>
      </c>
      <c r="F1477">
        <v>0</v>
      </c>
      <c r="G1477" t="s">
        <v>10</v>
      </c>
      <c r="H1477">
        <v>0</v>
      </c>
      <c r="I1477">
        <v>344.96489748171899</v>
      </c>
      <c r="J1477" s="80">
        <v>2017</v>
      </c>
      <c r="K1477" t="s">
        <v>11</v>
      </c>
      <c r="L1477">
        <v>104</v>
      </c>
      <c r="M1477">
        <v>11.913003570000001</v>
      </c>
      <c r="N1477">
        <v>4.75</v>
      </c>
      <c r="O1477" t="s">
        <v>12</v>
      </c>
      <c r="P1477">
        <v>74.900000000000006</v>
      </c>
      <c r="Q1477" t="s">
        <v>13</v>
      </c>
      <c r="R1477" t="s">
        <v>16</v>
      </c>
      <c r="S1477" t="s">
        <v>14</v>
      </c>
      <c r="T1477" s="79">
        <v>0</v>
      </c>
      <c r="U1477" s="79">
        <v>10</v>
      </c>
      <c r="V1477" s="79">
        <v>5</v>
      </c>
      <c r="W1477" s="79">
        <v>10</v>
      </c>
      <c r="X1477">
        <v>0.63439566400000003</v>
      </c>
      <c r="Y1477" t="s">
        <v>1111</v>
      </c>
      <c r="Z1477" t="s">
        <v>622</v>
      </c>
      <c r="AA1477">
        <v>4</v>
      </c>
      <c r="AB1477">
        <v>3.2</v>
      </c>
      <c r="AE1477" t="s">
        <v>532</v>
      </c>
      <c r="AF1477">
        <v>3.2</v>
      </c>
      <c r="AG1477">
        <v>0</v>
      </c>
      <c r="AH1477">
        <v>0</v>
      </c>
      <c r="AI1477">
        <v>3.2</v>
      </c>
      <c r="AJ1477">
        <v>0</v>
      </c>
      <c r="AK1477">
        <v>0</v>
      </c>
      <c r="AL1477">
        <v>3.2</v>
      </c>
      <c r="AM1477">
        <v>0</v>
      </c>
      <c r="AN1477">
        <v>50.89667746862483</v>
      </c>
      <c r="AO1477">
        <v>0</v>
      </c>
      <c r="AP1477">
        <v>3.2288631498102086E-2</v>
      </c>
      <c r="AQ1477">
        <v>0.13341858489683281</v>
      </c>
    </row>
    <row r="1478" spans="1:43" x14ac:dyDescent="0.35">
      <c r="A1478">
        <v>1477</v>
      </c>
      <c r="B1478">
        <v>110</v>
      </c>
      <c r="C1478" t="s">
        <v>37</v>
      </c>
      <c r="D1478" s="4">
        <v>21.385356000000002</v>
      </c>
      <c r="E1478" s="5">
        <v>39.178381999999999</v>
      </c>
      <c r="F1478">
        <v>0</v>
      </c>
      <c r="G1478" t="s">
        <v>10</v>
      </c>
      <c r="H1478">
        <v>0</v>
      </c>
      <c r="I1478">
        <v>344.96489748171899</v>
      </c>
      <c r="J1478" s="80">
        <v>2017</v>
      </c>
      <c r="K1478" t="s">
        <v>11</v>
      </c>
      <c r="L1478">
        <v>104</v>
      </c>
      <c r="M1478">
        <v>11.913003570000001</v>
      </c>
      <c r="N1478">
        <v>4.75</v>
      </c>
      <c r="O1478" t="s">
        <v>12</v>
      </c>
      <c r="P1478">
        <v>74.900000000000006</v>
      </c>
      <c r="Q1478" t="s">
        <v>13</v>
      </c>
      <c r="R1478" t="s">
        <v>16</v>
      </c>
      <c r="S1478" t="s">
        <v>14</v>
      </c>
      <c r="T1478" s="79">
        <v>0</v>
      </c>
      <c r="U1478" s="79">
        <v>10</v>
      </c>
      <c r="V1478" s="79">
        <v>5</v>
      </c>
      <c r="W1478" s="79">
        <v>10</v>
      </c>
      <c r="X1478">
        <v>0.63439566400000003</v>
      </c>
      <c r="Y1478" t="s">
        <v>1111</v>
      </c>
      <c r="Z1478" t="s">
        <v>622</v>
      </c>
      <c r="AA1478">
        <v>4</v>
      </c>
      <c r="AB1478">
        <v>4.9000000000000004</v>
      </c>
      <c r="AE1478" t="s">
        <v>532</v>
      </c>
      <c r="AF1478">
        <v>4.9000000000000004</v>
      </c>
      <c r="AG1478">
        <v>0.51</v>
      </c>
      <c r="AH1478">
        <v>2.4990000000000001</v>
      </c>
      <c r="AI1478">
        <v>2.4010000000000002</v>
      </c>
      <c r="AJ1478">
        <v>0.51</v>
      </c>
      <c r="AK1478">
        <v>2.4990000000000001</v>
      </c>
      <c r="AL1478">
        <v>2.4010000000000002</v>
      </c>
      <c r="AM1478">
        <v>39.747124060654208</v>
      </c>
      <c r="AN1478">
        <v>38.18841331317757</v>
      </c>
      <c r="AO1478">
        <v>2.5215403160549103E-2</v>
      </c>
      <c r="AP1478">
        <v>2.4226563820919728E-2</v>
      </c>
      <c r="AQ1478">
        <v>0.13341858489683281</v>
      </c>
    </row>
    <row r="1479" spans="1:43" x14ac:dyDescent="0.35">
      <c r="A1479">
        <v>1478</v>
      </c>
      <c r="B1479">
        <v>110</v>
      </c>
      <c r="C1479" t="s">
        <v>37</v>
      </c>
      <c r="D1479" s="4">
        <v>21.486181999999999</v>
      </c>
      <c r="E1479" s="5">
        <v>39.17924</v>
      </c>
      <c r="F1479">
        <v>0</v>
      </c>
      <c r="G1479" t="s">
        <v>10</v>
      </c>
      <c r="H1479">
        <v>0</v>
      </c>
      <c r="I1479">
        <v>328.83034050073002</v>
      </c>
      <c r="J1479" s="80">
        <v>2017</v>
      </c>
      <c r="K1479" t="s">
        <v>11</v>
      </c>
      <c r="L1479">
        <v>104</v>
      </c>
      <c r="M1479">
        <v>11.913003570000001</v>
      </c>
      <c r="N1479">
        <v>4.75</v>
      </c>
      <c r="O1479" t="s">
        <v>12</v>
      </c>
      <c r="P1479">
        <v>74.900000000000006</v>
      </c>
      <c r="Q1479" t="s">
        <v>13</v>
      </c>
      <c r="R1479" t="s">
        <v>16</v>
      </c>
      <c r="S1479" t="s">
        <v>14</v>
      </c>
      <c r="T1479" s="79">
        <v>0</v>
      </c>
      <c r="U1479" s="79">
        <v>10</v>
      </c>
      <c r="V1479" s="79">
        <v>5</v>
      </c>
      <c r="W1479" s="79">
        <v>10</v>
      </c>
      <c r="X1479">
        <v>0.63439566400000003</v>
      </c>
      <c r="Y1479" t="s">
        <v>1111</v>
      </c>
      <c r="Z1479" t="s">
        <v>622</v>
      </c>
      <c r="AA1479">
        <v>4</v>
      </c>
      <c r="AB1479">
        <v>2.2999999999999998</v>
      </c>
      <c r="AE1479" t="s">
        <v>532</v>
      </c>
      <c r="AF1479">
        <v>2.2999999999999998</v>
      </c>
      <c r="AG1479">
        <v>0</v>
      </c>
      <c r="AH1479">
        <v>0</v>
      </c>
      <c r="AI1479">
        <v>2.2999999999999998</v>
      </c>
      <c r="AJ1479">
        <v>0</v>
      </c>
      <c r="AK1479">
        <v>0</v>
      </c>
      <c r="AL1479">
        <v>2.2999999999999998</v>
      </c>
      <c r="AM1479">
        <v>0</v>
      </c>
      <c r="AN1479">
        <v>36.581986930574097</v>
      </c>
      <c r="AO1479">
        <v>0</v>
      </c>
      <c r="AP1479">
        <v>2.3207453889260876E-2</v>
      </c>
      <c r="AQ1479">
        <v>0.13341858489683281</v>
      </c>
    </row>
    <row r="1480" spans="1:43" x14ac:dyDescent="0.35">
      <c r="A1480">
        <v>1479</v>
      </c>
      <c r="B1480">
        <v>110</v>
      </c>
      <c r="C1480" t="s">
        <v>37</v>
      </c>
      <c r="D1480" s="4">
        <v>21.486181999999999</v>
      </c>
      <c r="E1480" s="5">
        <v>39.17924</v>
      </c>
      <c r="F1480">
        <v>0</v>
      </c>
      <c r="G1480" t="s">
        <v>10</v>
      </c>
      <c r="H1480">
        <v>0</v>
      </c>
      <c r="I1480">
        <v>328.83034050073002</v>
      </c>
      <c r="J1480" s="80">
        <v>2017</v>
      </c>
      <c r="K1480" t="s">
        <v>11</v>
      </c>
      <c r="L1480">
        <v>104</v>
      </c>
      <c r="M1480">
        <v>11.913003570000001</v>
      </c>
      <c r="N1480">
        <v>4.75</v>
      </c>
      <c r="O1480" t="s">
        <v>12</v>
      </c>
      <c r="P1480">
        <v>74.900000000000006</v>
      </c>
      <c r="Q1480" t="s">
        <v>13</v>
      </c>
      <c r="R1480" t="s">
        <v>16</v>
      </c>
      <c r="S1480" t="s">
        <v>14</v>
      </c>
      <c r="T1480" s="79">
        <v>0</v>
      </c>
      <c r="U1480" s="79">
        <v>10</v>
      </c>
      <c r="V1480" s="79">
        <v>5</v>
      </c>
      <c r="W1480" s="79">
        <v>10</v>
      </c>
      <c r="X1480">
        <v>0.63439566400000003</v>
      </c>
      <c r="Y1480" t="s">
        <v>1111</v>
      </c>
      <c r="Z1480" t="s">
        <v>622</v>
      </c>
      <c r="AA1480">
        <v>4</v>
      </c>
      <c r="AB1480">
        <v>27.5</v>
      </c>
      <c r="AE1480" t="s">
        <v>532</v>
      </c>
      <c r="AF1480">
        <v>27.5</v>
      </c>
      <c r="AG1480">
        <v>0.36699999999999999</v>
      </c>
      <c r="AH1480">
        <v>10.092499999999999</v>
      </c>
      <c r="AI1480">
        <v>17.407499999999999</v>
      </c>
      <c r="AJ1480">
        <v>0.36699999999999999</v>
      </c>
      <c r="AK1480">
        <v>10.092499999999999</v>
      </c>
      <c r="AL1480">
        <v>17.407499999999999</v>
      </c>
      <c r="AM1480">
        <v>160.52334917253</v>
      </c>
      <c r="AN1480">
        <v>276.86997282346459</v>
      </c>
      <c r="AO1480">
        <v>0.10183531668581103</v>
      </c>
      <c r="AP1480">
        <v>0.17564511025100379</v>
      </c>
      <c r="AQ1480">
        <v>0.13341858489683281</v>
      </c>
    </row>
    <row r="1481" spans="1:43" x14ac:dyDescent="0.35">
      <c r="A1481">
        <v>1480</v>
      </c>
      <c r="B1481">
        <v>110</v>
      </c>
      <c r="C1481" t="s">
        <v>37</v>
      </c>
      <c r="D1481" s="4">
        <v>21.486181999999999</v>
      </c>
      <c r="E1481" s="5">
        <v>39.17924</v>
      </c>
      <c r="F1481">
        <v>0</v>
      </c>
      <c r="G1481" t="s">
        <v>10</v>
      </c>
      <c r="H1481">
        <v>0</v>
      </c>
      <c r="I1481">
        <v>328.83034050073002</v>
      </c>
      <c r="J1481" s="80">
        <v>2017</v>
      </c>
      <c r="K1481" t="s">
        <v>11</v>
      </c>
      <c r="L1481">
        <v>104</v>
      </c>
      <c r="M1481">
        <v>11.913003570000001</v>
      </c>
      <c r="N1481">
        <v>4.75</v>
      </c>
      <c r="O1481" t="s">
        <v>12</v>
      </c>
      <c r="P1481">
        <v>74.900000000000006</v>
      </c>
      <c r="Q1481" t="s">
        <v>13</v>
      </c>
      <c r="R1481" t="s">
        <v>16</v>
      </c>
      <c r="S1481" t="s">
        <v>14</v>
      </c>
      <c r="T1481" s="79">
        <v>0</v>
      </c>
      <c r="U1481" s="79">
        <v>10</v>
      </c>
      <c r="V1481" s="79">
        <v>5</v>
      </c>
      <c r="W1481" s="79">
        <v>10</v>
      </c>
      <c r="X1481">
        <v>0.63439566400000003</v>
      </c>
      <c r="Y1481" t="s">
        <v>1111</v>
      </c>
      <c r="Z1481" t="s">
        <v>622</v>
      </c>
      <c r="AA1481">
        <v>4</v>
      </c>
      <c r="AB1481">
        <v>35</v>
      </c>
      <c r="AE1481" t="s">
        <v>532</v>
      </c>
      <c r="AF1481">
        <v>35</v>
      </c>
      <c r="AG1481">
        <v>0.314</v>
      </c>
      <c r="AH1481">
        <v>10.99</v>
      </c>
      <c r="AI1481">
        <v>24.009999999999998</v>
      </c>
      <c r="AJ1481">
        <v>0.314</v>
      </c>
      <c r="AK1481">
        <v>10.99</v>
      </c>
      <c r="AL1481">
        <v>24.009999999999998</v>
      </c>
      <c r="AM1481">
        <v>174.79827668130841</v>
      </c>
      <c r="AN1481">
        <v>381.88413313177568</v>
      </c>
      <c r="AO1481">
        <v>0.11089126880129437</v>
      </c>
      <c r="AP1481">
        <v>0.24226563820919722</v>
      </c>
      <c r="AQ1481">
        <v>0.13341858489683281</v>
      </c>
    </row>
    <row r="1482" spans="1:43" x14ac:dyDescent="0.35">
      <c r="A1482">
        <v>1481</v>
      </c>
      <c r="B1482">
        <v>110</v>
      </c>
      <c r="C1482" t="s">
        <v>37</v>
      </c>
      <c r="D1482" s="4">
        <v>21.486181999999999</v>
      </c>
      <c r="E1482" s="5">
        <v>39.17924</v>
      </c>
      <c r="F1482">
        <v>0</v>
      </c>
      <c r="G1482" t="s">
        <v>10</v>
      </c>
      <c r="H1482">
        <v>0</v>
      </c>
      <c r="I1482">
        <v>328.83034050073002</v>
      </c>
      <c r="J1482" s="80">
        <v>2017</v>
      </c>
      <c r="K1482" t="s">
        <v>11</v>
      </c>
      <c r="L1482">
        <v>104</v>
      </c>
      <c r="M1482">
        <v>11.913003570000001</v>
      </c>
      <c r="N1482">
        <v>4.75</v>
      </c>
      <c r="O1482" t="s">
        <v>12</v>
      </c>
      <c r="P1482">
        <v>74.900000000000006</v>
      </c>
      <c r="Q1482" t="s">
        <v>13</v>
      </c>
      <c r="R1482" t="s">
        <v>16</v>
      </c>
      <c r="S1482" t="s">
        <v>14</v>
      </c>
      <c r="T1482" s="79">
        <v>0</v>
      </c>
      <c r="U1482" s="79">
        <v>10</v>
      </c>
      <c r="V1482" s="79">
        <v>5</v>
      </c>
      <c r="W1482" s="79">
        <v>10</v>
      </c>
      <c r="X1482">
        <v>0.63439566400000003</v>
      </c>
      <c r="Y1482" t="s">
        <v>1111</v>
      </c>
      <c r="Z1482" t="s">
        <v>622</v>
      </c>
      <c r="AA1482">
        <v>4</v>
      </c>
      <c r="AB1482">
        <v>42.4</v>
      </c>
      <c r="AE1482" t="s">
        <v>532</v>
      </c>
      <c r="AF1482">
        <v>42.4</v>
      </c>
      <c r="AG1482">
        <v>0.153</v>
      </c>
      <c r="AH1482">
        <v>6.4871999999999996</v>
      </c>
      <c r="AI1482">
        <v>35.912799999999997</v>
      </c>
      <c r="AJ1482">
        <v>0.153</v>
      </c>
      <c r="AK1482">
        <v>6.4871999999999996</v>
      </c>
      <c r="AL1482">
        <v>35.912799999999997</v>
      </c>
      <c r="AM1482">
        <v>103.18028939826969</v>
      </c>
      <c r="AN1482">
        <v>571.20068706100926</v>
      </c>
      <c r="AO1482">
        <v>6.5457128204527468E-2</v>
      </c>
      <c r="AP1482">
        <v>0.3623672391453252</v>
      </c>
      <c r="AQ1482">
        <v>0.13341858489683281</v>
      </c>
    </row>
    <row r="1483" spans="1:43" x14ac:dyDescent="0.35">
      <c r="A1483">
        <v>1482</v>
      </c>
      <c r="B1483">
        <v>111</v>
      </c>
      <c r="C1483" t="s">
        <v>55</v>
      </c>
      <c r="D1483" s="4">
        <v>15.945389</v>
      </c>
      <c r="E1483" s="5">
        <v>-61.709153999999998</v>
      </c>
      <c r="F1483">
        <v>0.3</v>
      </c>
      <c r="G1483" t="s">
        <v>54</v>
      </c>
      <c r="H1483">
        <v>4</v>
      </c>
      <c r="I1483">
        <v>197.63771167659101</v>
      </c>
      <c r="J1483" s="81">
        <v>2017</v>
      </c>
      <c r="K1483" t="s">
        <v>11</v>
      </c>
      <c r="M1483">
        <v>1</v>
      </c>
      <c r="O1483" t="s">
        <v>17</v>
      </c>
      <c r="P1483">
        <v>100</v>
      </c>
      <c r="Q1483" t="s">
        <v>13</v>
      </c>
      <c r="R1483" t="s">
        <v>14</v>
      </c>
      <c r="S1483" t="s">
        <v>14</v>
      </c>
      <c r="X1483">
        <v>1.1947183480000001</v>
      </c>
      <c r="Y1483" t="s">
        <v>1112</v>
      </c>
      <c r="Z1483" t="s">
        <v>622</v>
      </c>
      <c r="AA1483">
        <v>3</v>
      </c>
      <c r="AB1483">
        <v>17.7</v>
      </c>
      <c r="AC1483" t="s">
        <v>567</v>
      </c>
      <c r="AD1483" t="s">
        <v>556</v>
      </c>
      <c r="AE1483" t="s">
        <v>569</v>
      </c>
      <c r="AF1483">
        <v>3540</v>
      </c>
      <c r="AG1483">
        <v>0.99199999999999999</v>
      </c>
      <c r="AH1483">
        <v>3511.68</v>
      </c>
      <c r="AI1483">
        <v>28.320000000000164</v>
      </c>
      <c r="AJ1483">
        <v>0.99199999999999999</v>
      </c>
      <c r="AK1483">
        <v>3511.68</v>
      </c>
      <c r="AL1483">
        <v>28.320000000000164</v>
      </c>
      <c r="AM1483">
        <v>3511.68</v>
      </c>
      <c r="AN1483">
        <v>28.32000000000016</v>
      </c>
      <c r="AO1483">
        <v>4.19546852830464</v>
      </c>
      <c r="AP1483">
        <v>3.3834423615360196E-2</v>
      </c>
      <c r="AQ1483">
        <v>0.13288496611575845</v>
      </c>
    </row>
    <row r="1484" spans="1:43" x14ac:dyDescent="0.35">
      <c r="A1484">
        <v>1483</v>
      </c>
      <c r="B1484">
        <v>111</v>
      </c>
      <c r="C1484" t="s">
        <v>55</v>
      </c>
      <c r="D1484" s="4">
        <v>16.133794999999999</v>
      </c>
      <c r="E1484" s="5">
        <v>-61.552256</v>
      </c>
      <c r="F1484">
        <v>0.63</v>
      </c>
      <c r="G1484" t="s">
        <v>54</v>
      </c>
      <c r="H1484">
        <v>4</v>
      </c>
      <c r="I1484">
        <v>194.39434076607199</v>
      </c>
      <c r="J1484" s="81">
        <v>2017</v>
      </c>
      <c r="K1484" t="s">
        <v>11</v>
      </c>
      <c r="M1484">
        <v>1</v>
      </c>
      <c r="O1484" t="s">
        <v>17</v>
      </c>
      <c r="P1484">
        <v>100</v>
      </c>
      <c r="Q1484" t="s">
        <v>13</v>
      </c>
      <c r="R1484" t="s">
        <v>14</v>
      </c>
      <c r="S1484" t="s">
        <v>14</v>
      </c>
      <c r="X1484">
        <v>1.1947183480000001</v>
      </c>
      <c r="Y1484" t="s">
        <v>1112</v>
      </c>
      <c r="Z1484" t="s">
        <v>622</v>
      </c>
      <c r="AA1484">
        <v>3</v>
      </c>
      <c r="AB1484">
        <v>4.0999999999999996</v>
      </c>
      <c r="AC1484" t="s">
        <v>557</v>
      </c>
      <c r="AD1484" t="s">
        <v>556</v>
      </c>
      <c r="AE1484" t="s">
        <v>569</v>
      </c>
      <c r="AF1484">
        <v>820</v>
      </c>
      <c r="AG1484">
        <v>0.83299999999999996</v>
      </c>
      <c r="AH1484">
        <v>683.06</v>
      </c>
      <c r="AI1484">
        <v>136.94000000000005</v>
      </c>
      <c r="AJ1484">
        <v>0.83299999999999996</v>
      </c>
      <c r="AK1484">
        <v>683.06</v>
      </c>
      <c r="AL1484">
        <v>136.94000000000005</v>
      </c>
      <c r="AM1484">
        <v>683.06</v>
      </c>
      <c r="AN1484">
        <v>136.94000000000005</v>
      </c>
      <c r="AO1484">
        <v>0.81606431478488006</v>
      </c>
      <c r="AP1484">
        <v>0.16360473057512009</v>
      </c>
      <c r="AQ1484">
        <v>0.13288496611575845</v>
      </c>
    </row>
    <row r="1485" spans="1:43" x14ac:dyDescent="0.35">
      <c r="A1485">
        <v>1484</v>
      </c>
      <c r="B1485">
        <v>111</v>
      </c>
      <c r="C1485" t="s">
        <v>55</v>
      </c>
      <c r="D1485" s="4">
        <v>16.140720999999999</v>
      </c>
      <c r="E1485" s="5">
        <v>-61.540239</v>
      </c>
      <c r="F1485">
        <v>1.51</v>
      </c>
      <c r="G1485" t="s">
        <v>54</v>
      </c>
      <c r="H1485">
        <v>4</v>
      </c>
      <c r="I1485">
        <v>194.555723590643</v>
      </c>
      <c r="J1485" s="81">
        <v>2017</v>
      </c>
      <c r="K1485" t="s">
        <v>11</v>
      </c>
      <c r="M1485">
        <v>1</v>
      </c>
      <c r="O1485" t="s">
        <v>17</v>
      </c>
      <c r="P1485">
        <v>100</v>
      </c>
      <c r="Q1485" t="s">
        <v>13</v>
      </c>
      <c r="R1485" t="s">
        <v>14</v>
      </c>
      <c r="S1485" t="s">
        <v>14</v>
      </c>
      <c r="X1485">
        <v>1.1947183480000001</v>
      </c>
      <c r="Y1485" t="s">
        <v>1112</v>
      </c>
      <c r="Z1485" t="s">
        <v>622</v>
      </c>
      <c r="AA1485">
        <v>3</v>
      </c>
      <c r="AB1485">
        <v>6.7</v>
      </c>
      <c r="AC1485" t="s">
        <v>558</v>
      </c>
      <c r="AD1485" t="s">
        <v>556</v>
      </c>
      <c r="AE1485" t="s">
        <v>569</v>
      </c>
      <c r="AF1485">
        <v>1340</v>
      </c>
      <c r="AG1485">
        <v>0.66700000000000004</v>
      </c>
      <c r="AH1485">
        <v>893.78000000000009</v>
      </c>
      <c r="AI1485">
        <v>446.21999999999991</v>
      </c>
      <c r="AJ1485">
        <v>0.66700000000000004</v>
      </c>
      <c r="AK1485">
        <v>893.78000000000009</v>
      </c>
      <c r="AL1485">
        <v>446.21999999999991</v>
      </c>
      <c r="AM1485">
        <v>893.78000000000009</v>
      </c>
      <c r="AN1485">
        <v>446.21999999999991</v>
      </c>
      <c r="AO1485">
        <v>1.0678153650754403</v>
      </c>
      <c r="AP1485">
        <v>0.53310722124455989</v>
      </c>
      <c r="AQ1485">
        <v>0.13288496611575845</v>
      </c>
    </row>
    <row r="1486" spans="1:43" x14ac:dyDescent="0.35">
      <c r="A1486">
        <v>1485</v>
      </c>
      <c r="B1486">
        <v>111</v>
      </c>
      <c r="C1486" t="s">
        <v>55</v>
      </c>
      <c r="D1486" s="4">
        <v>16.142040000000001</v>
      </c>
      <c r="E1486" s="5">
        <v>-61.517580000000002</v>
      </c>
      <c r="F1486">
        <v>2.97</v>
      </c>
      <c r="G1486" t="s">
        <v>54</v>
      </c>
      <c r="H1486">
        <v>4</v>
      </c>
      <c r="I1486">
        <v>194.631361837014</v>
      </c>
      <c r="J1486" s="81">
        <v>2017</v>
      </c>
      <c r="K1486" t="s">
        <v>11</v>
      </c>
      <c r="M1486">
        <v>1</v>
      </c>
      <c r="O1486" t="s">
        <v>17</v>
      </c>
      <c r="P1486">
        <v>100</v>
      </c>
      <c r="Q1486" t="s">
        <v>13</v>
      </c>
      <c r="R1486" t="s">
        <v>14</v>
      </c>
      <c r="S1486" t="s">
        <v>14</v>
      </c>
      <c r="X1486">
        <v>1.1947183480000001</v>
      </c>
      <c r="Y1486" t="s">
        <v>1112</v>
      </c>
      <c r="Z1486" t="s">
        <v>622</v>
      </c>
      <c r="AA1486">
        <v>3</v>
      </c>
      <c r="AB1486">
        <v>4.0999999999999996</v>
      </c>
      <c r="AC1486" t="s">
        <v>555</v>
      </c>
      <c r="AD1486" t="s">
        <v>556</v>
      </c>
      <c r="AE1486" t="s">
        <v>569</v>
      </c>
      <c r="AF1486">
        <v>820</v>
      </c>
      <c r="AG1486">
        <v>1</v>
      </c>
      <c r="AH1486">
        <v>820</v>
      </c>
      <c r="AI1486">
        <v>0</v>
      </c>
      <c r="AJ1486">
        <v>1</v>
      </c>
      <c r="AK1486">
        <v>820</v>
      </c>
      <c r="AL1486">
        <v>0</v>
      </c>
      <c r="AM1486">
        <v>819.99999999999989</v>
      </c>
      <c r="AN1486">
        <v>0</v>
      </c>
      <c r="AO1486">
        <v>0.97966904535999988</v>
      </c>
      <c r="AP1486">
        <v>0</v>
      </c>
      <c r="AQ1486">
        <v>0.13288496611575845</v>
      </c>
    </row>
    <row r="1487" spans="1:43" x14ac:dyDescent="0.35">
      <c r="A1487">
        <v>1486</v>
      </c>
      <c r="B1487">
        <v>111</v>
      </c>
      <c r="C1487" t="s">
        <v>55</v>
      </c>
      <c r="D1487" s="4">
        <v>16.209305000000001</v>
      </c>
      <c r="E1487" s="5">
        <v>-61.516207000000001</v>
      </c>
      <c r="F1487">
        <v>0.43</v>
      </c>
      <c r="G1487" t="s">
        <v>54</v>
      </c>
      <c r="H1487">
        <v>4</v>
      </c>
      <c r="I1487">
        <v>207.701350725705</v>
      </c>
      <c r="J1487" s="81">
        <v>2017</v>
      </c>
      <c r="K1487" t="s">
        <v>11</v>
      </c>
      <c r="M1487">
        <v>1</v>
      </c>
      <c r="O1487" t="s">
        <v>17</v>
      </c>
      <c r="P1487">
        <v>100</v>
      </c>
      <c r="Q1487" t="s">
        <v>13</v>
      </c>
      <c r="R1487" t="s">
        <v>14</v>
      </c>
      <c r="S1487" t="s">
        <v>14</v>
      </c>
      <c r="X1487">
        <v>1.1947183480000001</v>
      </c>
      <c r="Y1487" t="s">
        <v>1112</v>
      </c>
      <c r="Z1487" t="s">
        <v>622</v>
      </c>
      <c r="AA1487">
        <v>3</v>
      </c>
      <c r="AB1487">
        <v>16</v>
      </c>
      <c r="AC1487" t="s">
        <v>565</v>
      </c>
      <c r="AD1487" t="s">
        <v>556</v>
      </c>
      <c r="AE1487" t="s">
        <v>569</v>
      </c>
      <c r="AF1487">
        <v>3200</v>
      </c>
      <c r="AG1487">
        <v>0.92900000000000005</v>
      </c>
      <c r="AH1487">
        <v>2972.8</v>
      </c>
      <c r="AI1487">
        <v>227.19999999999982</v>
      </c>
      <c r="AJ1487">
        <v>0.92900000000000005</v>
      </c>
      <c r="AK1487">
        <v>2972.8</v>
      </c>
      <c r="AL1487">
        <v>227.19999999999982</v>
      </c>
      <c r="AM1487">
        <v>2972.8</v>
      </c>
      <c r="AN1487">
        <v>227.19999999999979</v>
      </c>
      <c r="AO1487">
        <v>3.5516587049344008</v>
      </c>
      <c r="AP1487">
        <v>0.27144000866559975</v>
      </c>
      <c r="AQ1487">
        <v>0.13288496611575845</v>
      </c>
    </row>
    <row r="1488" spans="1:43" x14ac:dyDescent="0.35">
      <c r="A1488">
        <v>1487</v>
      </c>
      <c r="B1488">
        <v>111</v>
      </c>
      <c r="C1488" t="s">
        <v>55</v>
      </c>
      <c r="D1488" s="4">
        <v>16.229579000000001</v>
      </c>
      <c r="E1488" s="5">
        <v>-61.793097000000003</v>
      </c>
      <c r="F1488">
        <v>0.37</v>
      </c>
      <c r="G1488" t="s">
        <v>54</v>
      </c>
      <c r="H1488">
        <v>4</v>
      </c>
      <c r="I1488">
        <v>211.49100592644299</v>
      </c>
      <c r="J1488" s="81">
        <v>2017</v>
      </c>
      <c r="K1488" t="s">
        <v>11</v>
      </c>
      <c r="M1488">
        <v>1</v>
      </c>
      <c r="O1488" t="s">
        <v>17</v>
      </c>
      <c r="P1488">
        <v>100</v>
      </c>
      <c r="Q1488" t="s">
        <v>13</v>
      </c>
      <c r="R1488" t="s">
        <v>14</v>
      </c>
      <c r="S1488" t="s">
        <v>14</v>
      </c>
      <c r="X1488">
        <v>1.1947183480000001</v>
      </c>
      <c r="Y1488" t="s">
        <v>1112</v>
      </c>
      <c r="Z1488" t="s">
        <v>622</v>
      </c>
      <c r="AA1488">
        <v>3</v>
      </c>
      <c r="AB1488">
        <v>11.2</v>
      </c>
      <c r="AC1488" t="s">
        <v>562</v>
      </c>
      <c r="AD1488" t="s">
        <v>556</v>
      </c>
      <c r="AE1488" t="s">
        <v>569</v>
      </c>
      <c r="AF1488">
        <v>2240</v>
      </c>
      <c r="AG1488">
        <v>0.97099999999999997</v>
      </c>
      <c r="AH1488">
        <v>2175.04</v>
      </c>
      <c r="AI1488">
        <v>64.960000000000036</v>
      </c>
      <c r="AJ1488">
        <v>0.97099999999999997</v>
      </c>
      <c r="AK1488">
        <v>2175.04</v>
      </c>
      <c r="AL1488">
        <v>64.960000000000036</v>
      </c>
      <c r="AM1488">
        <v>2175.04</v>
      </c>
      <c r="AN1488">
        <v>64.960000000000036</v>
      </c>
      <c r="AO1488">
        <v>2.5985601956339202</v>
      </c>
      <c r="AP1488">
        <v>7.760890388608005E-2</v>
      </c>
      <c r="AQ1488">
        <v>0.13288496611575845</v>
      </c>
    </row>
    <row r="1489" spans="1:43" x14ac:dyDescent="0.35">
      <c r="A1489">
        <v>1488</v>
      </c>
      <c r="B1489">
        <v>111</v>
      </c>
      <c r="C1489" t="s">
        <v>55</v>
      </c>
      <c r="D1489" s="4">
        <v>16.252158000000001</v>
      </c>
      <c r="E1489" s="5">
        <v>-61.174944000000004</v>
      </c>
      <c r="F1489">
        <v>0.3</v>
      </c>
      <c r="G1489" t="s">
        <v>54</v>
      </c>
      <c r="H1489">
        <v>4</v>
      </c>
      <c r="I1489">
        <v>202.79421008205301</v>
      </c>
      <c r="J1489" s="81">
        <v>2017</v>
      </c>
      <c r="K1489" t="s">
        <v>11</v>
      </c>
      <c r="M1489">
        <v>1</v>
      </c>
      <c r="O1489" t="s">
        <v>17</v>
      </c>
      <c r="P1489">
        <v>100</v>
      </c>
      <c r="Q1489" t="s">
        <v>13</v>
      </c>
      <c r="R1489" t="s">
        <v>14</v>
      </c>
      <c r="S1489" t="s">
        <v>14</v>
      </c>
      <c r="X1489">
        <v>0.92745104</v>
      </c>
      <c r="Y1489" t="s">
        <v>1112</v>
      </c>
      <c r="Z1489" t="s">
        <v>622</v>
      </c>
      <c r="AA1489">
        <v>3</v>
      </c>
      <c r="AB1489">
        <v>12.6</v>
      </c>
      <c r="AC1489" t="s">
        <v>563</v>
      </c>
      <c r="AD1489" t="s">
        <v>556</v>
      </c>
      <c r="AE1489" t="s">
        <v>569</v>
      </c>
      <c r="AF1489">
        <v>2520</v>
      </c>
      <c r="AG1489">
        <v>0.98099999999999998</v>
      </c>
      <c r="AH1489">
        <v>2472.12</v>
      </c>
      <c r="AI1489">
        <v>47.880000000000109</v>
      </c>
      <c r="AJ1489">
        <v>0.98099999999999998</v>
      </c>
      <c r="AK1489">
        <v>2472.12</v>
      </c>
      <c r="AL1489">
        <v>47.880000000000109</v>
      </c>
      <c r="AM1489">
        <v>2472.12</v>
      </c>
      <c r="AN1489">
        <v>47.880000000000109</v>
      </c>
      <c r="AO1489">
        <v>2.2927702650047999</v>
      </c>
      <c r="AP1489">
        <v>4.4406355795200102E-2</v>
      </c>
      <c r="AQ1489">
        <v>0.13288496611575845</v>
      </c>
    </row>
    <row r="1490" spans="1:43" x14ac:dyDescent="0.35">
      <c r="A1490">
        <v>1489</v>
      </c>
      <c r="B1490">
        <v>111</v>
      </c>
      <c r="C1490" t="s">
        <v>55</v>
      </c>
      <c r="D1490" s="4">
        <v>16.303569</v>
      </c>
      <c r="E1490" s="5">
        <v>-61.805284999999998</v>
      </c>
      <c r="F1490">
        <v>0.37</v>
      </c>
      <c r="G1490" t="s">
        <v>54</v>
      </c>
      <c r="H1490">
        <v>4</v>
      </c>
      <c r="I1490">
        <v>218.59798721076601</v>
      </c>
      <c r="J1490" s="81">
        <v>2017</v>
      </c>
      <c r="K1490" t="s">
        <v>11</v>
      </c>
      <c r="M1490">
        <v>1</v>
      </c>
      <c r="O1490" t="s">
        <v>17</v>
      </c>
      <c r="P1490">
        <v>100</v>
      </c>
      <c r="Q1490" t="s">
        <v>13</v>
      </c>
      <c r="R1490" t="s">
        <v>14</v>
      </c>
      <c r="S1490" t="s">
        <v>14</v>
      </c>
      <c r="X1490">
        <v>1.1947183480000001</v>
      </c>
      <c r="Y1490" t="s">
        <v>1112</v>
      </c>
      <c r="Z1490" t="s">
        <v>622</v>
      </c>
      <c r="AA1490">
        <v>3</v>
      </c>
      <c r="AB1490">
        <v>7.2</v>
      </c>
      <c r="AC1490" t="s">
        <v>560</v>
      </c>
      <c r="AD1490" t="s">
        <v>556</v>
      </c>
      <c r="AE1490" t="s">
        <v>569</v>
      </c>
      <c r="AF1490">
        <v>1440</v>
      </c>
      <c r="AG1490">
        <v>1</v>
      </c>
      <c r="AH1490">
        <v>1440</v>
      </c>
      <c r="AI1490">
        <v>0</v>
      </c>
      <c r="AJ1490">
        <v>1</v>
      </c>
      <c r="AK1490">
        <v>1440</v>
      </c>
      <c r="AL1490">
        <v>0</v>
      </c>
      <c r="AM1490">
        <v>1440</v>
      </c>
      <c r="AN1490">
        <v>0</v>
      </c>
      <c r="AO1490">
        <v>1.7203944211200002</v>
      </c>
      <c r="AP1490">
        <v>0</v>
      </c>
      <c r="AQ1490">
        <v>0.13288496611575845</v>
      </c>
    </row>
    <row r="1491" spans="1:43" x14ac:dyDescent="0.35">
      <c r="A1491">
        <v>1490</v>
      </c>
      <c r="B1491">
        <v>111</v>
      </c>
      <c r="C1491" t="s">
        <v>55</v>
      </c>
      <c r="D1491" s="4">
        <v>16.314608</v>
      </c>
      <c r="E1491" s="5">
        <v>-61.570967000000003</v>
      </c>
      <c r="F1491">
        <v>1.75</v>
      </c>
      <c r="G1491" t="s">
        <v>54</v>
      </c>
      <c r="H1491">
        <v>4</v>
      </c>
      <c r="I1491">
        <v>210.79318252779399</v>
      </c>
      <c r="J1491" s="81">
        <v>2017</v>
      </c>
      <c r="K1491" t="s">
        <v>11</v>
      </c>
      <c r="M1491">
        <v>1</v>
      </c>
      <c r="O1491" t="s">
        <v>17</v>
      </c>
      <c r="P1491">
        <v>100</v>
      </c>
      <c r="Q1491" t="s">
        <v>13</v>
      </c>
      <c r="R1491" t="s">
        <v>14</v>
      </c>
      <c r="S1491" t="s">
        <v>14</v>
      </c>
      <c r="X1491">
        <v>1.1947183480000001</v>
      </c>
      <c r="Y1491" t="s">
        <v>1112</v>
      </c>
      <c r="Z1491" t="s">
        <v>622</v>
      </c>
      <c r="AA1491">
        <v>3</v>
      </c>
      <c r="AB1491">
        <v>14.6</v>
      </c>
      <c r="AC1491" t="s">
        <v>564</v>
      </c>
      <c r="AD1491" t="s">
        <v>556</v>
      </c>
      <c r="AE1491" t="s">
        <v>569</v>
      </c>
      <c r="AF1491">
        <v>2920</v>
      </c>
      <c r="AG1491">
        <v>1</v>
      </c>
      <c r="AH1491">
        <v>2920</v>
      </c>
      <c r="AI1491">
        <v>0</v>
      </c>
      <c r="AJ1491">
        <v>1</v>
      </c>
      <c r="AK1491">
        <v>2920</v>
      </c>
      <c r="AL1491">
        <v>0</v>
      </c>
      <c r="AM1491">
        <v>2920</v>
      </c>
      <c r="AN1491">
        <v>0</v>
      </c>
      <c r="AO1491">
        <v>3.4885775761600004</v>
      </c>
      <c r="AP1491">
        <v>0</v>
      </c>
      <c r="AQ1491">
        <v>0.13288496611575845</v>
      </c>
    </row>
    <row r="1492" spans="1:43" x14ac:dyDescent="0.35">
      <c r="A1492">
        <v>1491</v>
      </c>
      <c r="B1492">
        <v>111</v>
      </c>
      <c r="C1492" t="s">
        <v>55</v>
      </c>
      <c r="D1492" s="4">
        <v>16.346896000000001</v>
      </c>
      <c r="E1492" s="5">
        <v>-61.572339999999997</v>
      </c>
      <c r="F1492">
        <v>0.53</v>
      </c>
      <c r="G1492" t="s">
        <v>54</v>
      </c>
      <c r="H1492">
        <v>4</v>
      </c>
      <c r="I1492">
        <v>213.11518003759301</v>
      </c>
      <c r="J1492" s="81">
        <v>2017</v>
      </c>
      <c r="K1492" t="s">
        <v>11</v>
      </c>
      <c r="M1492">
        <v>1</v>
      </c>
      <c r="O1492" t="s">
        <v>17</v>
      </c>
      <c r="P1492">
        <v>100</v>
      </c>
      <c r="Q1492" t="s">
        <v>13</v>
      </c>
      <c r="R1492" t="s">
        <v>14</v>
      </c>
      <c r="S1492" t="s">
        <v>14</v>
      </c>
      <c r="X1492">
        <v>1.1947183480000001</v>
      </c>
      <c r="Y1492" t="s">
        <v>1112</v>
      </c>
      <c r="Z1492" t="s">
        <v>622</v>
      </c>
      <c r="AA1492">
        <v>3</v>
      </c>
      <c r="AB1492">
        <v>17.600000000000001</v>
      </c>
      <c r="AC1492" t="s">
        <v>566</v>
      </c>
      <c r="AD1492" t="s">
        <v>556</v>
      </c>
      <c r="AE1492" t="s">
        <v>569</v>
      </c>
      <c r="AF1492">
        <v>3520</v>
      </c>
      <c r="AG1492">
        <v>0.95</v>
      </c>
      <c r="AH1492">
        <v>3344</v>
      </c>
      <c r="AI1492">
        <v>176</v>
      </c>
      <c r="AJ1492">
        <v>0.95</v>
      </c>
      <c r="AK1492">
        <v>3344</v>
      </c>
      <c r="AL1492">
        <v>176</v>
      </c>
      <c r="AM1492">
        <v>3344</v>
      </c>
      <c r="AN1492">
        <v>176</v>
      </c>
      <c r="AO1492">
        <v>3.995138155712</v>
      </c>
      <c r="AP1492">
        <v>0.21027042924800002</v>
      </c>
      <c r="AQ1492">
        <v>0.13288496611575845</v>
      </c>
    </row>
    <row r="1493" spans="1:43" x14ac:dyDescent="0.35">
      <c r="A1493">
        <v>1492</v>
      </c>
      <c r="B1493">
        <v>111</v>
      </c>
      <c r="C1493" t="s">
        <v>55</v>
      </c>
      <c r="D1493" s="4">
        <v>16.372920000000001</v>
      </c>
      <c r="E1493" s="5">
        <v>-61.543157999999998</v>
      </c>
      <c r="F1493">
        <v>1.93</v>
      </c>
      <c r="G1493" t="s">
        <v>54</v>
      </c>
      <c r="H1493">
        <v>4</v>
      </c>
      <c r="I1493">
        <v>214.75133679889299</v>
      </c>
      <c r="J1493" s="81">
        <v>2017</v>
      </c>
      <c r="K1493" t="s">
        <v>11</v>
      </c>
      <c r="M1493">
        <v>1</v>
      </c>
      <c r="O1493" t="s">
        <v>17</v>
      </c>
      <c r="P1493">
        <v>100</v>
      </c>
      <c r="Q1493" t="s">
        <v>13</v>
      </c>
      <c r="R1493" t="s">
        <v>14</v>
      </c>
      <c r="S1493" t="s">
        <v>14</v>
      </c>
      <c r="X1493">
        <v>1.1947183480000001</v>
      </c>
      <c r="Y1493" t="s">
        <v>1112</v>
      </c>
      <c r="Z1493" t="s">
        <v>622</v>
      </c>
      <c r="AA1493">
        <v>3</v>
      </c>
      <c r="AB1493">
        <v>7.2</v>
      </c>
      <c r="AC1493" t="s">
        <v>559</v>
      </c>
      <c r="AD1493" t="s">
        <v>556</v>
      </c>
      <c r="AE1493" t="s">
        <v>569</v>
      </c>
      <c r="AF1493">
        <v>1440</v>
      </c>
      <c r="AG1493">
        <v>1</v>
      </c>
      <c r="AH1493">
        <v>1440</v>
      </c>
      <c r="AI1493">
        <v>0</v>
      </c>
      <c r="AJ1493">
        <v>1</v>
      </c>
      <c r="AK1493">
        <v>1440</v>
      </c>
      <c r="AL1493">
        <v>0</v>
      </c>
      <c r="AM1493">
        <v>1440</v>
      </c>
      <c r="AN1493">
        <v>0</v>
      </c>
      <c r="AO1493">
        <v>1.7203944211200002</v>
      </c>
      <c r="AP1493">
        <v>0</v>
      </c>
      <c r="AQ1493">
        <v>0.13288496611575845</v>
      </c>
    </row>
    <row r="1494" spans="1:43" x14ac:dyDescent="0.35">
      <c r="A1494">
        <v>1493</v>
      </c>
      <c r="B1494">
        <v>111</v>
      </c>
      <c r="C1494" t="s">
        <v>55</v>
      </c>
      <c r="D1494" s="4">
        <v>16.379344</v>
      </c>
      <c r="E1494" s="5">
        <v>-61.397074000000003</v>
      </c>
      <c r="F1494">
        <v>0.31</v>
      </c>
      <c r="G1494" t="s">
        <v>54</v>
      </c>
      <c r="H1494">
        <v>4</v>
      </c>
      <c r="I1494">
        <v>213.62515826194601</v>
      </c>
      <c r="J1494" s="81">
        <v>2017</v>
      </c>
      <c r="K1494" t="s">
        <v>11</v>
      </c>
      <c r="M1494">
        <v>1</v>
      </c>
      <c r="O1494" t="s">
        <v>17</v>
      </c>
      <c r="P1494">
        <v>100</v>
      </c>
      <c r="Q1494" t="s">
        <v>13</v>
      </c>
      <c r="R1494" t="s">
        <v>14</v>
      </c>
      <c r="S1494" t="s">
        <v>14</v>
      </c>
      <c r="X1494">
        <v>1.1947183480000001</v>
      </c>
      <c r="Y1494" t="s">
        <v>1112</v>
      </c>
      <c r="Z1494" t="s">
        <v>622</v>
      </c>
      <c r="AA1494">
        <v>3</v>
      </c>
      <c r="AB1494">
        <v>7.6</v>
      </c>
      <c r="AC1494" t="s">
        <v>561</v>
      </c>
      <c r="AD1494" t="s">
        <v>556</v>
      </c>
      <c r="AE1494" t="s">
        <v>569</v>
      </c>
      <c r="AF1494">
        <v>1520</v>
      </c>
      <c r="AG1494">
        <v>0.96599999999999997</v>
      </c>
      <c r="AH1494">
        <v>1468.32</v>
      </c>
      <c r="AI1494">
        <v>51.680000000000064</v>
      </c>
      <c r="AJ1494">
        <v>0.96599999999999997</v>
      </c>
      <c r="AK1494">
        <v>1468.32</v>
      </c>
      <c r="AL1494">
        <v>51.680000000000064</v>
      </c>
      <c r="AM1494">
        <v>1468.32</v>
      </c>
      <c r="AN1494">
        <v>51.680000000000057</v>
      </c>
      <c r="AO1494">
        <v>1.75422884473536</v>
      </c>
      <c r="AP1494">
        <v>6.1743044224640074E-2</v>
      </c>
      <c r="AQ1494">
        <v>0.13288496611575845</v>
      </c>
    </row>
    <row r="1495" spans="1:43" x14ac:dyDescent="0.35">
      <c r="A1495">
        <v>1494</v>
      </c>
      <c r="B1495">
        <v>112</v>
      </c>
      <c r="C1495" t="s">
        <v>20</v>
      </c>
      <c r="D1495" s="13">
        <v>38</v>
      </c>
      <c r="E1495" s="6">
        <v>-0.5</v>
      </c>
      <c r="F1495">
        <v>1.86</v>
      </c>
      <c r="G1495" t="s">
        <v>614</v>
      </c>
      <c r="H1495">
        <v>31</v>
      </c>
      <c r="I1495">
        <v>0</v>
      </c>
      <c r="J1495" s="81">
        <v>2018</v>
      </c>
      <c r="K1495" t="s">
        <v>40</v>
      </c>
      <c r="L1495">
        <v>128</v>
      </c>
      <c r="M1495">
        <v>14.839803379999999</v>
      </c>
      <c r="N1495">
        <v>13.404999999999999</v>
      </c>
      <c r="O1495" t="s">
        <v>12</v>
      </c>
      <c r="P1495">
        <v>89.6</v>
      </c>
      <c r="Q1495" t="s">
        <v>13</v>
      </c>
      <c r="R1495" t="s">
        <v>14</v>
      </c>
      <c r="S1495" t="s">
        <v>14</v>
      </c>
      <c r="T1495" s="79">
        <v>0</v>
      </c>
      <c r="U1495" s="79">
        <v>10</v>
      </c>
      <c r="V1495" s="79">
        <v>5</v>
      </c>
      <c r="W1495" s="79">
        <v>10</v>
      </c>
      <c r="X1495">
        <v>1.0288151290000001</v>
      </c>
      <c r="Y1495" t="s">
        <v>837</v>
      </c>
      <c r="Z1495" t="s">
        <v>622</v>
      </c>
      <c r="AA1495">
        <v>9</v>
      </c>
      <c r="AB1495">
        <v>48.784999999999997</v>
      </c>
      <c r="AC1495">
        <v>9.7630000000000052</v>
      </c>
      <c r="AD1495" t="s">
        <v>525</v>
      </c>
      <c r="AE1495" t="s">
        <v>532</v>
      </c>
      <c r="AF1495">
        <v>48.8</v>
      </c>
      <c r="AG1495">
        <v>0.55000000000000004</v>
      </c>
      <c r="AH1495">
        <v>26.84</v>
      </c>
      <c r="AI1495">
        <v>21.959999999999997</v>
      </c>
      <c r="AJ1495">
        <v>0.55000000000000004</v>
      </c>
      <c r="AK1495">
        <v>26.84</v>
      </c>
      <c r="AL1495">
        <v>21.959999999999997</v>
      </c>
      <c r="AM1495">
        <v>444.5316101776786</v>
      </c>
      <c r="AN1495">
        <v>363.70768105446427</v>
      </c>
      <c r="AO1495">
        <v>0.45734084586952617</v>
      </c>
      <c r="AP1495">
        <v>0.37418796480233951</v>
      </c>
      <c r="AQ1495">
        <v>0.12933843748284002</v>
      </c>
    </row>
    <row r="1496" spans="1:43" x14ac:dyDescent="0.35">
      <c r="A1496">
        <v>1495</v>
      </c>
      <c r="B1496">
        <v>112</v>
      </c>
      <c r="C1496" t="s">
        <v>20</v>
      </c>
      <c r="D1496" s="13">
        <v>38</v>
      </c>
      <c r="E1496" s="6">
        <v>-0.5</v>
      </c>
      <c r="F1496">
        <v>1.86</v>
      </c>
      <c r="G1496" t="s">
        <v>614</v>
      </c>
      <c r="H1496">
        <v>31</v>
      </c>
      <c r="I1496">
        <v>0</v>
      </c>
      <c r="J1496" s="81">
        <v>2018</v>
      </c>
      <c r="K1496" t="s">
        <v>40</v>
      </c>
      <c r="L1496">
        <v>128</v>
      </c>
      <c r="M1496">
        <v>14.839803379999999</v>
      </c>
      <c r="N1496">
        <v>13.404999999999999</v>
      </c>
      <c r="O1496" t="s">
        <v>12</v>
      </c>
      <c r="P1496">
        <v>89.6</v>
      </c>
      <c r="Q1496" t="s">
        <v>13</v>
      </c>
      <c r="R1496" t="s">
        <v>14</v>
      </c>
      <c r="S1496" t="s">
        <v>14</v>
      </c>
      <c r="T1496" s="79">
        <v>0</v>
      </c>
      <c r="U1496" s="79">
        <v>10</v>
      </c>
      <c r="V1496" s="79">
        <v>5</v>
      </c>
      <c r="W1496" s="79">
        <v>10</v>
      </c>
      <c r="X1496">
        <v>1.0288151290000001</v>
      </c>
      <c r="Y1496" t="s">
        <v>837</v>
      </c>
      <c r="Z1496" t="s">
        <v>622</v>
      </c>
      <c r="AA1496">
        <v>9</v>
      </c>
      <c r="AB1496">
        <v>51.845999999999997</v>
      </c>
      <c r="AC1496">
        <v>10.353000000000002</v>
      </c>
      <c r="AD1496" t="s">
        <v>525</v>
      </c>
      <c r="AE1496" t="s">
        <v>532</v>
      </c>
      <c r="AF1496">
        <v>51.8</v>
      </c>
      <c r="AG1496">
        <v>0.55000000000000004</v>
      </c>
      <c r="AH1496">
        <v>28.490000000000002</v>
      </c>
      <c r="AI1496">
        <v>23.309999999999995</v>
      </c>
      <c r="AJ1496">
        <v>0.55000000000000004</v>
      </c>
      <c r="AK1496">
        <v>28.490000000000002</v>
      </c>
      <c r="AL1496">
        <v>23.309999999999995</v>
      </c>
      <c r="AM1496">
        <v>471.85937309843757</v>
      </c>
      <c r="AN1496">
        <v>386.06675980781245</v>
      </c>
      <c r="AO1496">
        <v>0.4854560618041282</v>
      </c>
      <c r="AP1496">
        <v>0.39719132329428664</v>
      </c>
      <c r="AQ1496">
        <v>0.12933843748284002</v>
      </c>
    </row>
    <row r="1497" spans="1:43" x14ac:dyDescent="0.35">
      <c r="A1497">
        <v>1496</v>
      </c>
      <c r="B1497">
        <v>112</v>
      </c>
      <c r="C1497" t="s">
        <v>20</v>
      </c>
      <c r="D1497" s="13">
        <v>38</v>
      </c>
      <c r="E1497" s="6">
        <v>-0.5</v>
      </c>
      <c r="F1497">
        <v>1.86</v>
      </c>
      <c r="G1497" t="s">
        <v>614</v>
      </c>
      <c r="H1497">
        <v>31</v>
      </c>
      <c r="I1497">
        <v>0</v>
      </c>
      <c r="J1497" s="81">
        <v>2018</v>
      </c>
      <c r="K1497" t="s">
        <v>40</v>
      </c>
      <c r="L1497">
        <v>128</v>
      </c>
      <c r="M1497">
        <v>14.839803379999999</v>
      </c>
      <c r="N1497">
        <v>13.404999999999999</v>
      </c>
      <c r="O1497" t="s">
        <v>12</v>
      </c>
      <c r="P1497">
        <v>89.6</v>
      </c>
      <c r="Q1497" t="s">
        <v>13</v>
      </c>
      <c r="R1497" t="s">
        <v>14</v>
      </c>
      <c r="S1497" t="s">
        <v>14</v>
      </c>
      <c r="T1497" s="79">
        <v>0</v>
      </c>
      <c r="U1497" s="79">
        <v>10</v>
      </c>
      <c r="V1497" s="79">
        <v>5</v>
      </c>
      <c r="W1497" s="79">
        <v>10</v>
      </c>
      <c r="X1497">
        <v>1.0288151290000001</v>
      </c>
      <c r="Y1497" t="s">
        <v>837</v>
      </c>
      <c r="Z1497" t="s">
        <v>622</v>
      </c>
      <c r="AA1497">
        <v>9</v>
      </c>
      <c r="AB1497">
        <v>67.027000000000001</v>
      </c>
      <c r="AC1497">
        <v>13.409000000000006</v>
      </c>
      <c r="AD1497" t="s">
        <v>525</v>
      </c>
      <c r="AE1497" t="s">
        <v>532</v>
      </c>
      <c r="AF1497">
        <v>67</v>
      </c>
      <c r="AG1497">
        <v>0.68</v>
      </c>
      <c r="AH1497">
        <v>45.56</v>
      </c>
      <c r="AI1497">
        <v>21.439999999999998</v>
      </c>
      <c r="AJ1497">
        <v>0.68</v>
      </c>
      <c r="AK1497">
        <v>45.56</v>
      </c>
      <c r="AL1497">
        <v>21.439999999999998</v>
      </c>
      <c r="AM1497">
        <v>754.57750222410721</v>
      </c>
      <c r="AN1497">
        <v>355.09529516428569</v>
      </c>
      <c r="AO1497">
        <v>0.77632075029119274</v>
      </c>
      <c r="AP1497">
        <v>0.36532741190173768</v>
      </c>
      <c r="AQ1497">
        <v>0.12933843748284002</v>
      </c>
    </row>
    <row r="1498" spans="1:43" x14ac:dyDescent="0.35">
      <c r="A1498">
        <v>1497</v>
      </c>
      <c r="B1498">
        <v>112</v>
      </c>
      <c r="C1498" t="s">
        <v>20</v>
      </c>
      <c r="D1498" s="13">
        <v>38</v>
      </c>
      <c r="E1498" s="6">
        <v>-0.5</v>
      </c>
      <c r="F1498">
        <v>1.86</v>
      </c>
      <c r="G1498" t="s">
        <v>614</v>
      </c>
      <c r="H1498">
        <v>31</v>
      </c>
      <c r="I1498">
        <v>0</v>
      </c>
      <c r="J1498" s="81">
        <v>2018</v>
      </c>
      <c r="K1498" t="s">
        <v>40</v>
      </c>
      <c r="L1498">
        <v>128</v>
      </c>
      <c r="M1498">
        <v>14.839803379999999</v>
      </c>
      <c r="N1498">
        <v>13.404999999999999</v>
      </c>
      <c r="O1498" t="s">
        <v>12</v>
      </c>
      <c r="P1498">
        <v>89.6</v>
      </c>
      <c r="Q1498" t="s">
        <v>13</v>
      </c>
      <c r="R1498" t="s">
        <v>14</v>
      </c>
      <c r="S1498" t="s">
        <v>14</v>
      </c>
      <c r="T1498" s="79">
        <v>0</v>
      </c>
      <c r="U1498" s="79">
        <v>10</v>
      </c>
      <c r="V1498" s="79">
        <v>5</v>
      </c>
      <c r="W1498" s="79">
        <v>10</v>
      </c>
      <c r="X1498">
        <v>1.0288151290000001</v>
      </c>
      <c r="Y1498" t="s">
        <v>837</v>
      </c>
      <c r="Z1498" t="s">
        <v>622</v>
      </c>
      <c r="AA1498">
        <v>9</v>
      </c>
      <c r="AB1498">
        <v>86.605999999999995</v>
      </c>
      <c r="AC1498">
        <v>23.721000000000004</v>
      </c>
      <c r="AD1498" t="s">
        <v>525</v>
      </c>
      <c r="AE1498" t="s">
        <v>532</v>
      </c>
      <c r="AF1498">
        <v>86.6</v>
      </c>
      <c r="AG1498">
        <v>0.62</v>
      </c>
      <c r="AH1498">
        <v>53.691999999999993</v>
      </c>
      <c r="AI1498">
        <v>32.908000000000001</v>
      </c>
      <c r="AJ1498">
        <v>0.62</v>
      </c>
      <c r="AK1498">
        <v>53.691999999999993</v>
      </c>
      <c r="AL1498">
        <v>32.908000000000001</v>
      </c>
      <c r="AM1498">
        <v>889.26196772205333</v>
      </c>
      <c r="AN1498">
        <v>545.03152860383932</v>
      </c>
      <c r="AO1498">
        <v>0.91488616603675821</v>
      </c>
      <c r="AP1498">
        <v>0.56073668240962615</v>
      </c>
      <c r="AQ1498">
        <v>0.12933843748284002</v>
      </c>
    </row>
    <row r="1499" spans="1:43" x14ac:dyDescent="0.35">
      <c r="A1499">
        <v>1498</v>
      </c>
      <c r="B1499">
        <v>112</v>
      </c>
      <c r="C1499" t="s">
        <v>20</v>
      </c>
      <c r="D1499" s="13">
        <v>38</v>
      </c>
      <c r="E1499" s="6">
        <v>-0.5</v>
      </c>
      <c r="F1499">
        <v>1.74</v>
      </c>
      <c r="G1499" t="s">
        <v>614</v>
      </c>
      <c r="H1499">
        <v>34</v>
      </c>
      <c r="I1499">
        <v>0</v>
      </c>
      <c r="J1499" s="81">
        <v>2018</v>
      </c>
      <c r="K1499" t="s">
        <v>40</v>
      </c>
      <c r="L1499">
        <v>128</v>
      </c>
      <c r="M1499">
        <v>14.839803379999999</v>
      </c>
      <c r="N1499">
        <v>13.404999999999999</v>
      </c>
      <c r="O1499" t="s">
        <v>12</v>
      </c>
      <c r="P1499">
        <v>89.6</v>
      </c>
      <c r="Q1499" t="s">
        <v>13</v>
      </c>
      <c r="R1499" t="s">
        <v>14</v>
      </c>
      <c r="S1499" t="s">
        <v>14</v>
      </c>
      <c r="T1499" s="79">
        <v>0</v>
      </c>
      <c r="U1499" s="79">
        <v>10</v>
      </c>
      <c r="V1499" s="79">
        <v>5</v>
      </c>
      <c r="W1499" s="79">
        <v>10</v>
      </c>
      <c r="X1499">
        <v>1.0288151290000001</v>
      </c>
      <c r="Y1499" t="s">
        <v>837</v>
      </c>
      <c r="Z1499" t="s">
        <v>622</v>
      </c>
      <c r="AA1499">
        <v>9</v>
      </c>
      <c r="AB1499">
        <v>11.055</v>
      </c>
      <c r="AC1499">
        <v>3.1790000000000003</v>
      </c>
      <c r="AD1499" t="s">
        <v>525</v>
      </c>
      <c r="AE1499" t="s">
        <v>532</v>
      </c>
      <c r="AF1499">
        <v>11.1</v>
      </c>
      <c r="AG1499">
        <v>0.55000000000000004</v>
      </c>
      <c r="AH1499">
        <v>6.1050000000000004</v>
      </c>
      <c r="AI1499">
        <v>4.9949999999999992</v>
      </c>
      <c r="AJ1499">
        <v>0.55000000000000004</v>
      </c>
      <c r="AK1499">
        <v>6.1050000000000004</v>
      </c>
      <c r="AL1499">
        <v>4.9949999999999992</v>
      </c>
      <c r="AM1499">
        <v>101.11272280680805</v>
      </c>
      <c r="AN1499">
        <v>82.728591387388377</v>
      </c>
      <c r="AO1499">
        <v>0.10402629895802748</v>
      </c>
      <c r="AP1499">
        <v>8.5112426420204265E-2</v>
      </c>
      <c r="AQ1499">
        <v>0.12895026827373907</v>
      </c>
    </row>
    <row r="1500" spans="1:43" x14ac:dyDescent="0.35">
      <c r="A1500">
        <v>1499</v>
      </c>
      <c r="B1500">
        <v>112</v>
      </c>
      <c r="C1500" t="s">
        <v>20</v>
      </c>
      <c r="D1500" s="13">
        <v>38</v>
      </c>
      <c r="E1500" s="6">
        <v>-0.5</v>
      </c>
      <c r="F1500">
        <v>1.74</v>
      </c>
      <c r="G1500" t="s">
        <v>614</v>
      </c>
      <c r="H1500">
        <v>34</v>
      </c>
      <c r="I1500">
        <v>0</v>
      </c>
      <c r="J1500" s="81">
        <v>2018</v>
      </c>
      <c r="K1500" t="s">
        <v>40</v>
      </c>
      <c r="L1500">
        <v>128</v>
      </c>
      <c r="M1500">
        <v>14.839803379999999</v>
      </c>
      <c r="N1500">
        <v>13.404999999999999</v>
      </c>
      <c r="O1500" t="s">
        <v>12</v>
      </c>
      <c r="P1500">
        <v>89.6</v>
      </c>
      <c r="Q1500" t="s">
        <v>13</v>
      </c>
      <c r="R1500" t="s">
        <v>14</v>
      </c>
      <c r="S1500" t="s">
        <v>14</v>
      </c>
      <c r="T1500" s="79">
        <v>0</v>
      </c>
      <c r="U1500" s="79">
        <v>10</v>
      </c>
      <c r="V1500" s="79">
        <v>5</v>
      </c>
      <c r="W1500" s="79">
        <v>10</v>
      </c>
      <c r="X1500">
        <v>1.0288151290000001</v>
      </c>
      <c r="Y1500" t="s">
        <v>837</v>
      </c>
      <c r="Z1500" t="s">
        <v>622</v>
      </c>
      <c r="AA1500">
        <v>9</v>
      </c>
      <c r="AB1500">
        <v>12.523</v>
      </c>
      <c r="AC1500">
        <v>3.5150000000000006</v>
      </c>
      <c r="AD1500" t="s">
        <v>525</v>
      </c>
      <c r="AE1500" t="s">
        <v>532</v>
      </c>
      <c r="AF1500">
        <v>12.5</v>
      </c>
      <c r="AG1500">
        <v>0.55000000000000004</v>
      </c>
      <c r="AH1500">
        <v>6.8750000000000009</v>
      </c>
      <c r="AI1500">
        <v>5.6249999999999991</v>
      </c>
      <c r="AJ1500">
        <v>0.55000000000000004</v>
      </c>
      <c r="AK1500">
        <v>6.8750000000000009</v>
      </c>
      <c r="AL1500">
        <v>5.6249999999999991</v>
      </c>
      <c r="AM1500">
        <v>113.86567883649556</v>
      </c>
      <c r="AN1500">
        <v>93.162828138950886</v>
      </c>
      <c r="AO1500">
        <v>0.11714673306084177</v>
      </c>
      <c r="AP1500">
        <v>9.5847327049779579E-2</v>
      </c>
      <c r="AQ1500">
        <v>0.12895026827373907</v>
      </c>
    </row>
    <row r="1501" spans="1:43" x14ac:dyDescent="0.35">
      <c r="A1501">
        <v>1500</v>
      </c>
      <c r="B1501">
        <v>112</v>
      </c>
      <c r="C1501" t="s">
        <v>20</v>
      </c>
      <c r="D1501" s="13">
        <v>38</v>
      </c>
      <c r="E1501" s="6">
        <v>-0.5</v>
      </c>
      <c r="F1501">
        <v>1.74</v>
      </c>
      <c r="G1501" t="s">
        <v>614</v>
      </c>
      <c r="H1501">
        <v>34</v>
      </c>
      <c r="I1501">
        <v>0</v>
      </c>
      <c r="J1501" s="81">
        <v>2018</v>
      </c>
      <c r="K1501" t="s">
        <v>40</v>
      </c>
      <c r="L1501">
        <v>128</v>
      </c>
      <c r="M1501">
        <v>14.839803379999999</v>
      </c>
      <c r="N1501">
        <v>13.404999999999999</v>
      </c>
      <c r="O1501" t="s">
        <v>12</v>
      </c>
      <c r="P1501">
        <v>89.6</v>
      </c>
      <c r="Q1501" t="s">
        <v>13</v>
      </c>
      <c r="R1501" t="s">
        <v>14</v>
      </c>
      <c r="S1501" t="s">
        <v>14</v>
      </c>
      <c r="T1501" s="79">
        <v>0</v>
      </c>
      <c r="U1501" s="79">
        <v>10</v>
      </c>
      <c r="V1501" s="79">
        <v>5</v>
      </c>
      <c r="W1501" s="79">
        <v>10</v>
      </c>
      <c r="X1501">
        <v>1.0288151290000001</v>
      </c>
      <c r="Y1501" t="s">
        <v>837</v>
      </c>
      <c r="Z1501" t="s">
        <v>622</v>
      </c>
      <c r="AA1501">
        <v>9</v>
      </c>
      <c r="AB1501">
        <v>16.108000000000001</v>
      </c>
      <c r="AC1501">
        <v>7.5189999999999984</v>
      </c>
      <c r="AD1501" t="s">
        <v>525</v>
      </c>
      <c r="AE1501" t="s">
        <v>532</v>
      </c>
      <c r="AF1501">
        <v>16.100000000000001</v>
      </c>
      <c r="AG1501">
        <v>0.68</v>
      </c>
      <c r="AH1501">
        <v>10.948000000000002</v>
      </c>
      <c r="AI1501">
        <v>5.1519999999999992</v>
      </c>
      <c r="AJ1501">
        <v>0.68</v>
      </c>
      <c r="AK1501">
        <v>10.948000000000002</v>
      </c>
      <c r="AL1501">
        <v>5.1519999999999992</v>
      </c>
      <c r="AM1501">
        <v>181.32384754937505</v>
      </c>
      <c r="AN1501">
        <v>85.328869434999987</v>
      </c>
      <c r="AO1501">
        <v>0.18654871760728664</v>
      </c>
      <c r="AP1501">
        <v>8.7787631815193667E-2</v>
      </c>
      <c r="AQ1501">
        <v>0.12895026827373907</v>
      </c>
    </row>
    <row r="1502" spans="1:43" x14ac:dyDescent="0.35">
      <c r="A1502">
        <v>1501</v>
      </c>
      <c r="B1502">
        <v>112</v>
      </c>
      <c r="C1502" t="s">
        <v>20</v>
      </c>
      <c r="D1502" s="13">
        <v>38</v>
      </c>
      <c r="E1502" s="6">
        <v>-0.5</v>
      </c>
      <c r="F1502">
        <v>1.74</v>
      </c>
      <c r="G1502" t="s">
        <v>614</v>
      </c>
      <c r="H1502">
        <v>34</v>
      </c>
      <c r="I1502">
        <v>0</v>
      </c>
      <c r="J1502" s="81">
        <v>2018</v>
      </c>
      <c r="K1502" t="s">
        <v>40</v>
      </c>
      <c r="L1502">
        <v>128</v>
      </c>
      <c r="M1502">
        <v>14.839803379999999</v>
      </c>
      <c r="N1502">
        <v>13.404999999999999</v>
      </c>
      <c r="O1502" t="s">
        <v>12</v>
      </c>
      <c r="P1502">
        <v>89.6</v>
      </c>
      <c r="Q1502" t="s">
        <v>13</v>
      </c>
      <c r="R1502" t="s">
        <v>14</v>
      </c>
      <c r="S1502" t="s">
        <v>14</v>
      </c>
      <c r="T1502" s="79">
        <v>0</v>
      </c>
      <c r="U1502" s="79">
        <v>10</v>
      </c>
      <c r="V1502" s="79">
        <v>5</v>
      </c>
      <c r="W1502" s="79">
        <v>10</v>
      </c>
      <c r="X1502">
        <v>1.0288151290000001</v>
      </c>
      <c r="Y1502" t="s">
        <v>837</v>
      </c>
      <c r="Z1502" t="s">
        <v>622</v>
      </c>
      <c r="AA1502">
        <v>9</v>
      </c>
      <c r="AB1502">
        <v>29.626999999999999</v>
      </c>
      <c r="AC1502">
        <v>5.7710000000000043</v>
      </c>
      <c r="AD1502" t="s">
        <v>525</v>
      </c>
      <c r="AE1502" t="s">
        <v>532</v>
      </c>
      <c r="AF1502">
        <v>29.6</v>
      </c>
      <c r="AG1502">
        <v>0.62</v>
      </c>
      <c r="AH1502">
        <v>18.352</v>
      </c>
      <c r="AI1502">
        <v>11.248000000000001</v>
      </c>
      <c r="AJ1502">
        <v>0.62</v>
      </c>
      <c r="AK1502">
        <v>18.352</v>
      </c>
      <c r="AL1502">
        <v>11.248000000000001</v>
      </c>
      <c r="AM1502">
        <v>303.95097280107149</v>
      </c>
      <c r="AN1502">
        <v>186.29253171678573</v>
      </c>
      <c r="AO1502">
        <v>0.31270935929200988</v>
      </c>
      <c r="AP1502">
        <v>0.1916605750499415</v>
      </c>
      <c r="AQ1502">
        <v>0.12895026827373907</v>
      </c>
    </row>
    <row r="1503" spans="1:43" x14ac:dyDescent="0.35">
      <c r="A1503">
        <v>1502</v>
      </c>
      <c r="B1503">
        <v>112</v>
      </c>
      <c r="C1503" t="s">
        <v>20</v>
      </c>
      <c r="D1503" s="13">
        <v>38</v>
      </c>
      <c r="E1503" s="6">
        <v>-0.5</v>
      </c>
      <c r="F1503">
        <v>3.73</v>
      </c>
      <c r="G1503" t="s">
        <v>614</v>
      </c>
      <c r="H1503">
        <v>37</v>
      </c>
      <c r="I1503">
        <v>0</v>
      </c>
      <c r="J1503" s="81">
        <v>2018</v>
      </c>
      <c r="K1503" t="s">
        <v>40</v>
      </c>
      <c r="L1503">
        <v>128</v>
      </c>
      <c r="M1503">
        <v>14.839803379999999</v>
      </c>
      <c r="N1503">
        <v>13.404999999999999</v>
      </c>
      <c r="O1503" t="s">
        <v>12</v>
      </c>
      <c r="P1503">
        <v>89.6</v>
      </c>
      <c r="Q1503" t="s">
        <v>13</v>
      </c>
      <c r="R1503" t="s">
        <v>14</v>
      </c>
      <c r="S1503" t="s">
        <v>14</v>
      </c>
      <c r="T1503" s="79">
        <v>0</v>
      </c>
      <c r="U1503" s="79">
        <v>10</v>
      </c>
      <c r="V1503" s="79">
        <v>5</v>
      </c>
      <c r="W1503" s="79">
        <v>10</v>
      </c>
      <c r="X1503">
        <v>1.0288151290000001</v>
      </c>
      <c r="Y1503" t="s">
        <v>837</v>
      </c>
      <c r="Z1503" t="s">
        <v>622</v>
      </c>
      <c r="AA1503">
        <v>9</v>
      </c>
      <c r="AB1503">
        <v>7.8710000000000004</v>
      </c>
      <c r="AC1503">
        <v>3.7809999999999988</v>
      </c>
      <c r="AD1503" t="s">
        <v>525</v>
      </c>
      <c r="AE1503" t="s">
        <v>532</v>
      </c>
      <c r="AF1503">
        <v>7.9</v>
      </c>
      <c r="AG1503">
        <v>0.68</v>
      </c>
      <c r="AH1503">
        <v>5.3720000000000008</v>
      </c>
      <c r="AI1503">
        <v>2.5279999999999996</v>
      </c>
      <c r="AJ1503">
        <v>0.68</v>
      </c>
      <c r="AK1503">
        <v>5.3720000000000008</v>
      </c>
      <c r="AL1503">
        <v>2.5279999999999996</v>
      </c>
      <c r="AM1503">
        <v>88.97257115776786</v>
      </c>
      <c r="AN1503">
        <v>41.869445250714286</v>
      </c>
      <c r="AO1503">
        <v>9.1536327273140622E-2</v>
      </c>
      <c r="AP1503">
        <v>4.3075918716772056E-2</v>
      </c>
      <c r="AQ1503">
        <v>0.12856326403413854</v>
      </c>
    </row>
    <row r="1504" spans="1:43" x14ac:dyDescent="0.35">
      <c r="A1504">
        <v>1503</v>
      </c>
      <c r="B1504">
        <v>112</v>
      </c>
      <c r="C1504" t="s">
        <v>20</v>
      </c>
      <c r="D1504" s="13">
        <v>38</v>
      </c>
      <c r="E1504" s="6">
        <v>-0.5</v>
      </c>
      <c r="F1504">
        <v>3.73</v>
      </c>
      <c r="G1504" t="s">
        <v>614</v>
      </c>
      <c r="H1504">
        <v>37</v>
      </c>
      <c r="I1504">
        <v>0</v>
      </c>
      <c r="J1504" s="81">
        <v>2018</v>
      </c>
      <c r="K1504" t="s">
        <v>40</v>
      </c>
      <c r="L1504">
        <v>128</v>
      </c>
      <c r="M1504">
        <v>14.839803379999999</v>
      </c>
      <c r="N1504">
        <v>13.404999999999999</v>
      </c>
      <c r="O1504" t="s">
        <v>12</v>
      </c>
      <c r="P1504">
        <v>89.6</v>
      </c>
      <c r="Q1504" t="s">
        <v>13</v>
      </c>
      <c r="R1504" t="s">
        <v>14</v>
      </c>
      <c r="S1504" t="s">
        <v>14</v>
      </c>
      <c r="T1504" s="79">
        <v>0</v>
      </c>
      <c r="U1504" s="79">
        <v>10</v>
      </c>
      <c r="V1504" s="79">
        <v>5</v>
      </c>
      <c r="W1504" s="79">
        <v>10</v>
      </c>
      <c r="X1504">
        <v>1.0288151290000001</v>
      </c>
      <c r="Y1504" t="s">
        <v>837</v>
      </c>
      <c r="Z1504" t="s">
        <v>622</v>
      </c>
      <c r="AA1504">
        <v>9</v>
      </c>
      <c r="AB1504">
        <v>13.449</v>
      </c>
      <c r="AC1504">
        <v>3.1420000000000012</v>
      </c>
      <c r="AD1504" t="s">
        <v>525</v>
      </c>
      <c r="AE1504" t="s">
        <v>532</v>
      </c>
      <c r="AF1504">
        <v>13.4</v>
      </c>
      <c r="AG1504">
        <v>0.55000000000000004</v>
      </c>
      <c r="AH1504">
        <v>7.370000000000001</v>
      </c>
      <c r="AI1504">
        <v>6.0299999999999994</v>
      </c>
      <c r="AJ1504">
        <v>0.55000000000000004</v>
      </c>
      <c r="AK1504">
        <v>7.370000000000001</v>
      </c>
      <c r="AL1504">
        <v>6.0299999999999994</v>
      </c>
      <c r="AM1504">
        <v>122.06400771272324</v>
      </c>
      <c r="AN1504">
        <v>99.870551764955351</v>
      </c>
      <c r="AO1504">
        <v>0.12558129784122238</v>
      </c>
      <c r="AP1504">
        <v>0.10274833459736372</v>
      </c>
      <c r="AQ1504">
        <v>0.12856326403413854</v>
      </c>
    </row>
    <row r="1505" spans="1:43" x14ac:dyDescent="0.35">
      <c r="A1505">
        <v>1504</v>
      </c>
      <c r="B1505">
        <v>112</v>
      </c>
      <c r="C1505" t="s">
        <v>20</v>
      </c>
      <c r="D1505" s="13">
        <v>38</v>
      </c>
      <c r="E1505" s="6">
        <v>-0.5</v>
      </c>
      <c r="F1505">
        <v>3.73</v>
      </c>
      <c r="G1505" t="s">
        <v>614</v>
      </c>
      <c r="H1505">
        <v>37</v>
      </c>
      <c r="I1505">
        <v>0</v>
      </c>
      <c r="J1505" s="81">
        <v>2018</v>
      </c>
      <c r="K1505" t="s">
        <v>40</v>
      </c>
      <c r="L1505">
        <v>128</v>
      </c>
      <c r="M1505">
        <v>14.839803379999999</v>
      </c>
      <c r="N1505">
        <v>13.404999999999999</v>
      </c>
      <c r="O1505" t="s">
        <v>12</v>
      </c>
      <c r="P1505">
        <v>89.6</v>
      </c>
      <c r="Q1505" t="s">
        <v>13</v>
      </c>
      <c r="R1505" t="s">
        <v>14</v>
      </c>
      <c r="S1505" t="s">
        <v>14</v>
      </c>
      <c r="T1505" s="79">
        <v>0</v>
      </c>
      <c r="U1505" s="79">
        <v>10</v>
      </c>
      <c r="V1505" s="79">
        <v>5</v>
      </c>
      <c r="W1505" s="79">
        <v>10</v>
      </c>
      <c r="X1505">
        <v>1.0288151290000001</v>
      </c>
      <c r="Y1505" t="s">
        <v>837</v>
      </c>
      <c r="Z1505" t="s">
        <v>622</v>
      </c>
      <c r="AA1505">
        <v>9</v>
      </c>
      <c r="AB1505">
        <v>13.499000000000001</v>
      </c>
      <c r="AC1505">
        <v>4.6240000000000006</v>
      </c>
      <c r="AD1505" t="s">
        <v>525</v>
      </c>
      <c r="AE1505" t="s">
        <v>532</v>
      </c>
      <c r="AF1505">
        <v>13.5</v>
      </c>
      <c r="AG1505">
        <v>0.62</v>
      </c>
      <c r="AH1505">
        <v>8.3699999999999992</v>
      </c>
      <c r="AI1505">
        <v>5.1300000000000008</v>
      </c>
      <c r="AJ1505">
        <v>0.62</v>
      </c>
      <c r="AK1505">
        <v>8.3699999999999992</v>
      </c>
      <c r="AL1505">
        <v>5.1300000000000008</v>
      </c>
      <c r="AM1505">
        <v>138.62628827075892</v>
      </c>
      <c r="AN1505">
        <v>84.964499262723223</v>
      </c>
      <c r="AO1505">
        <v>0.14262082265007203</v>
      </c>
      <c r="AP1505">
        <v>8.7412762269398994E-2</v>
      </c>
      <c r="AQ1505">
        <v>0.12856326403413854</v>
      </c>
    </row>
    <row r="1506" spans="1:43" x14ac:dyDescent="0.35">
      <c r="A1506">
        <v>1505</v>
      </c>
      <c r="B1506">
        <v>112</v>
      </c>
      <c r="C1506" t="s">
        <v>20</v>
      </c>
      <c r="D1506" s="13">
        <v>38</v>
      </c>
      <c r="E1506" s="6">
        <v>-0.5</v>
      </c>
      <c r="F1506">
        <v>3.73</v>
      </c>
      <c r="G1506" t="s">
        <v>614</v>
      </c>
      <c r="H1506">
        <v>37</v>
      </c>
      <c r="I1506">
        <v>0</v>
      </c>
      <c r="J1506" s="81">
        <v>2018</v>
      </c>
      <c r="K1506" t="s">
        <v>40</v>
      </c>
      <c r="L1506">
        <v>128</v>
      </c>
      <c r="M1506">
        <v>14.839803379999999</v>
      </c>
      <c r="N1506">
        <v>13.404999999999999</v>
      </c>
      <c r="O1506" t="s">
        <v>12</v>
      </c>
      <c r="P1506">
        <v>89.6</v>
      </c>
      <c r="Q1506" t="s">
        <v>13</v>
      </c>
      <c r="R1506" t="s">
        <v>14</v>
      </c>
      <c r="S1506" t="s">
        <v>14</v>
      </c>
      <c r="T1506" s="79">
        <v>0</v>
      </c>
      <c r="U1506" s="79">
        <v>10</v>
      </c>
      <c r="V1506" s="79">
        <v>5</v>
      </c>
      <c r="W1506" s="79">
        <v>10</v>
      </c>
      <c r="X1506">
        <v>1.0288151290000001</v>
      </c>
      <c r="Y1506" t="s">
        <v>837</v>
      </c>
      <c r="Z1506" t="s">
        <v>622</v>
      </c>
      <c r="AA1506">
        <v>9</v>
      </c>
      <c r="AB1506">
        <v>20.335000000000001</v>
      </c>
      <c r="AC1506">
        <v>6.3469999999999978</v>
      </c>
      <c r="AD1506" t="s">
        <v>525</v>
      </c>
      <c r="AE1506" t="s">
        <v>532</v>
      </c>
      <c r="AF1506">
        <v>20.3</v>
      </c>
      <c r="AG1506">
        <v>0.55000000000000004</v>
      </c>
      <c r="AH1506">
        <v>11.165000000000001</v>
      </c>
      <c r="AI1506">
        <v>9.1349999999999998</v>
      </c>
      <c r="AJ1506">
        <v>0.55000000000000004</v>
      </c>
      <c r="AK1506">
        <v>11.165000000000001</v>
      </c>
      <c r="AL1506">
        <v>9.1349999999999998</v>
      </c>
      <c r="AM1506">
        <v>184.91786243046877</v>
      </c>
      <c r="AN1506">
        <v>151.29643289765625</v>
      </c>
      <c r="AO1506">
        <v>0.19024629449080699</v>
      </c>
      <c r="AP1506">
        <v>0.15565605912884206</v>
      </c>
      <c r="AQ1506">
        <v>0.12856326403413854</v>
      </c>
    </row>
    <row r="1507" spans="1:43" x14ac:dyDescent="0.35">
      <c r="A1507">
        <v>1506</v>
      </c>
      <c r="B1507">
        <v>113</v>
      </c>
      <c r="C1507" t="s">
        <v>20</v>
      </c>
      <c r="D1507" s="4">
        <v>41.438156999999997</v>
      </c>
      <c r="E1507" s="5">
        <v>9.8719429999999999</v>
      </c>
      <c r="F1507">
        <v>23.58</v>
      </c>
      <c r="G1507" t="s">
        <v>614</v>
      </c>
      <c r="H1507">
        <v>154.69999999999999</v>
      </c>
      <c r="I1507">
        <v>35.304675984097599</v>
      </c>
      <c r="J1507" s="80">
        <v>2008</v>
      </c>
      <c r="K1507" t="s">
        <v>30</v>
      </c>
      <c r="L1507">
        <v>63</v>
      </c>
      <c r="M1507">
        <v>7.0097463050000002</v>
      </c>
      <c r="O1507" t="s">
        <v>23</v>
      </c>
      <c r="P1507">
        <v>95.5</v>
      </c>
      <c r="Q1507" t="s">
        <v>13</v>
      </c>
      <c r="R1507" t="s">
        <v>14</v>
      </c>
      <c r="S1507" t="s">
        <v>14</v>
      </c>
      <c r="T1507" s="79">
        <v>0</v>
      </c>
      <c r="U1507" s="79">
        <v>5</v>
      </c>
      <c r="V1507" s="79">
        <v>2.5</v>
      </c>
      <c r="W1507" s="79">
        <v>5</v>
      </c>
      <c r="X1507">
        <v>0.82002076999999995</v>
      </c>
      <c r="Y1507" t="s">
        <v>1103</v>
      </c>
      <c r="Z1507" t="s">
        <v>622</v>
      </c>
      <c r="AA1507">
        <v>1</v>
      </c>
      <c r="AB1507">
        <v>821.42857189999995</v>
      </c>
      <c r="AE1507" t="s">
        <v>532</v>
      </c>
      <c r="AF1507">
        <v>821.42857189999995</v>
      </c>
      <c r="AG1507">
        <v>0.93478260800000001</v>
      </c>
      <c r="AH1507">
        <v>767.85714272639746</v>
      </c>
      <c r="AI1507">
        <v>53.571429173602496</v>
      </c>
      <c r="AJ1507">
        <v>0.93478260800000001</v>
      </c>
      <c r="AK1507">
        <v>767.85714272639746</v>
      </c>
      <c r="AL1507">
        <v>53.571429173602496</v>
      </c>
      <c r="AM1507">
        <v>5636.1086586326937</v>
      </c>
      <c r="AN1507">
        <v>393.21688764736058</v>
      </c>
      <c r="AO1507">
        <v>4.6217261620556478</v>
      </c>
      <c r="AP1507">
        <v>0.32244601498559211</v>
      </c>
      <c r="AQ1507">
        <v>0.11426238003991172</v>
      </c>
    </row>
    <row r="1508" spans="1:43" x14ac:dyDescent="0.35">
      <c r="A1508">
        <v>1507</v>
      </c>
      <c r="B1508">
        <v>113</v>
      </c>
      <c r="C1508" t="s">
        <v>20</v>
      </c>
      <c r="D1508" s="4">
        <v>41.438156999999997</v>
      </c>
      <c r="E1508" s="5">
        <v>9.8719429999999999</v>
      </c>
      <c r="F1508">
        <v>23.58</v>
      </c>
      <c r="G1508" t="s">
        <v>611</v>
      </c>
      <c r="H1508">
        <v>413</v>
      </c>
      <c r="I1508">
        <v>35.304675984097599</v>
      </c>
      <c r="J1508" s="80">
        <v>2008</v>
      </c>
      <c r="K1508" t="s">
        <v>30</v>
      </c>
      <c r="L1508">
        <v>63</v>
      </c>
      <c r="M1508">
        <v>7.0097463050000002</v>
      </c>
      <c r="O1508" t="s">
        <v>23</v>
      </c>
      <c r="P1508">
        <v>95.5</v>
      </c>
      <c r="Q1508" t="s">
        <v>13</v>
      </c>
      <c r="R1508" t="s">
        <v>14</v>
      </c>
      <c r="S1508" t="s">
        <v>14</v>
      </c>
      <c r="T1508" s="79">
        <v>0</v>
      </c>
      <c r="U1508" s="79">
        <v>5</v>
      </c>
      <c r="V1508" s="79">
        <v>2.5</v>
      </c>
      <c r="W1508" s="79">
        <v>5</v>
      </c>
      <c r="X1508">
        <v>0.82002076999999995</v>
      </c>
      <c r="Y1508" t="s">
        <v>1103</v>
      </c>
      <c r="Z1508" t="s">
        <v>622</v>
      </c>
      <c r="AA1508">
        <v>1</v>
      </c>
      <c r="AB1508">
        <v>186.4406784</v>
      </c>
      <c r="AE1508" t="s">
        <v>532</v>
      </c>
      <c r="AF1508">
        <v>186.4406784</v>
      </c>
      <c r="AG1508">
        <v>0.90909090699999995</v>
      </c>
      <c r="AH1508">
        <v>169.49152542835131</v>
      </c>
      <c r="AI1508">
        <v>16.949152971648687</v>
      </c>
      <c r="AJ1508">
        <v>0.90909090699999995</v>
      </c>
      <c r="AK1508">
        <v>169.49152542835131</v>
      </c>
      <c r="AL1508">
        <v>16.949152971648687</v>
      </c>
      <c r="AM1508">
        <v>1244.0760147646065</v>
      </c>
      <c r="AN1508">
        <v>124.40760462397293</v>
      </c>
      <c r="AO1508">
        <v>1.020168171565804</v>
      </c>
      <c r="AP1508">
        <v>0.10201681973760585</v>
      </c>
      <c r="AQ1508">
        <v>8.8208770764794914E-2</v>
      </c>
    </row>
    <row r="1509" spans="1:43" x14ac:dyDescent="0.35">
      <c r="A1509">
        <v>1508</v>
      </c>
      <c r="B1509">
        <v>113</v>
      </c>
      <c r="C1509" t="s">
        <v>20</v>
      </c>
      <c r="D1509" s="4">
        <v>41.438156999999997</v>
      </c>
      <c r="E1509" s="5">
        <v>9.8719429999999999</v>
      </c>
      <c r="F1509">
        <v>23.58</v>
      </c>
      <c r="G1509" t="s">
        <v>611</v>
      </c>
      <c r="H1509">
        <v>562.4</v>
      </c>
      <c r="I1509">
        <v>35.304675984097599</v>
      </c>
      <c r="J1509" s="80">
        <v>2008</v>
      </c>
      <c r="K1509" t="s">
        <v>30</v>
      </c>
      <c r="L1509">
        <v>63</v>
      </c>
      <c r="M1509">
        <v>7.0097463050000002</v>
      </c>
      <c r="O1509" t="s">
        <v>23</v>
      </c>
      <c r="P1509">
        <v>95.5</v>
      </c>
      <c r="Q1509" t="s">
        <v>13</v>
      </c>
      <c r="R1509" t="s">
        <v>14</v>
      </c>
      <c r="S1509" t="s">
        <v>14</v>
      </c>
      <c r="T1509" s="79">
        <v>0</v>
      </c>
      <c r="U1509" s="79">
        <v>5</v>
      </c>
      <c r="V1509" s="79">
        <v>2.5</v>
      </c>
      <c r="W1509" s="79">
        <v>5</v>
      </c>
      <c r="X1509">
        <v>0.82002076999999995</v>
      </c>
      <c r="Y1509" t="s">
        <v>1103</v>
      </c>
      <c r="Z1509" t="s">
        <v>622</v>
      </c>
      <c r="AA1509">
        <v>1</v>
      </c>
      <c r="AB1509">
        <v>550</v>
      </c>
      <c r="AE1509" t="s">
        <v>532</v>
      </c>
      <c r="AF1509">
        <v>550</v>
      </c>
      <c r="AG1509">
        <v>0.909090909</v>
      </c>
      <c r="AH1509">
        <v>499.99999995000002</v>
      </c>
      <c r="AI1509">
        <v>50.000000049999983</v>
      </c>
      <c r="AJ1509">
        <v>0.909090909</v>
      </c>
      <c r="AK1509">
        <v>499.99999995000002</v>
      </c>
      <c r="AL1509">
        <v>50.000000049999983</v>
      </c>
      <c r="AM1509">
        <v>3670.024243088495</v>
      </c>
      <c r="AN1509">
        <v>367.002424712552</v>
      </c>
      <c r="AO1509">
        <v>3.0094961057360945</v>
      </c>
      <c r="AP1509">
        <v>0.30094961090465389</v>
      </c>
      <c r="AQ1509">
        <v>7.5945988992785304E-2</v>
      </c>
    </row>
    <row r="1510" spans="1:43" x14ac:dyDescent="0.35">
      <c r="A1510">
        <v>1509</v>
      </c>
      <c r="B1510">
        <v>113</v>
      </c>
      <c r="C1510" t="s">
        <v>20</v>
      </c>
      <c r="D1510" s="4">
        <v>41.438156999999997</v>
      </c>
      <c r="E1510" s="5">
        <v>9.8719429999999999</v>
      </c>
      <c r="F1510">
        <v>23.58</v>
      </c>
      <c r="G1510" t="s">
        <v>611</v>
      </c>
      <c r="H1510">
        <v>604</v>
      </c>
      <c r="I1510">
        <v>35.304675984097599</v>
      </c>
      <c r="J1510" s="80">
        <v>2008</v>
      </c>
      <c r="K1510" t="s">
        <v>30</v>
      </c>
      <c r="L1510">
        <v>63</v>
      </c>
      <c r="M1510">
        <v>7.0097463050000002</v>
      </c>
      <c r="O1510" t="s">
        <v>23</v>
      </c>
      <c r="P1510">
        <v>95.5</v>
      </c>
      <c r="Q1510" t="s">
        <v>13</v>
      </c>
      <c r="R1510" t="s">
        <v>14</v>
      </c>
      <c r="S1510" t="s">
        <v>14</v>
      </c>
      <c r="T1510" s="79">
        <v>0</v>
      </c>
      <c r="U1510" s="79">
        <v>5</v>
      </c>
      <c r="V1510" s="79">
        <v>2.5</v>
      </c>
      <c r="W1510" s="79">
        <v>5</v>
      </c>
      <c r="X1510">
        <v>0.82002076999999995</v>
      </c>
      <c r="Y1510" t="s">
        <v>1103</v>
      </c>
      <c r="Z1510" t="s">
        <v>622</v>
      </c>
      <c r="AA1510">
        <v>1</v>
      </c>
      <c r="AB1510">
        <v>1095.2380919</v>
      </c>
      <c r="AE1510" t="s">
        <v>532</v>
      </c>
      <c r="AF1510">
        <v>1095.2380920000001</v>
      </c>
      <c r="AG1510">
        <v>0.69565217599999996</v>
      </c>
      <c r="AH1510">
        <v>761.90476193788822</v>
      </c>
      <c r="AI1510">
        <v>333.33333006211183</v>
      </c>
      <c r="AJ1510">
        <v>0.69565217599999996</v>
      </c>
      <c r="AK1510">
        <v>761.90476193788822</v>
      </c>
      <c r="AL1510">
        <v>333.33333006211183</v>
      </c>
      <c r="AM1510">
        <v>5592.4178950324776</v>
      </c>
      <c r="AN1510">
        <v>2446.6828049594073</v>
      </c>
      <c r="AO1510">
        <v>4.5858988284463109</v>
      </c>
      <c r="AP1510">
        <v>2.0063307176685727</v>
      </c>
      <c r="AQ1510">
        <v>7.2845688099943323E-2</v>
      </c>
    </row>
    <row r="1511" spans="1:43" x14ac:dyDescent="0.35">
      <c r="A1511">
        <v>1510</v>
      </c>
      <c r="B1511">
        <v>113</v>
      </c>
      <c r="C1511" t="s">
        <v>20</v>
      </c>
      <c r="D1511" s="4">
        <v>41.438156999999997</v>
      </c>
      <c r="E1511" s="5">
        <v>9.8719429999999999</v>
      </c>
      <c r="F1511">
        <v>23.58</v>
      </c>
      <c r="G1511" t="s">
        <v>611</v>
      </c>
      <c r="H1511">
        <v>616.29999999999995</v>
      </c>
      <c r="I1511">
        <v>35.304675984097599</v>
      </c>
      <c r="J1511" s="80">
        <v>2008</v>
      </c>
      <c r="K1511" t="s">
        <v>30</v>
      </c>
      <c r="L1511">
        <v>63</v>
      </c>
      <c r="M1511">
        <v>7.0097463050000002</v>
      </c>
      <c r="O1511" t="s">
        <v>23</v>
      </c>
      <c r="P1511">
        <v>95.5</v>
      </c>
      <c r="Q1511" t="s">
        <v>13</v>
      </c>
      <c r="R1511" t="s">
        <v>14</v>
      </c>
      <c r="S1511" t="s">
        <v>14</v>
      </c>
      <c r="T1511" s="79">
        <v>0</v>
      </c>
      <c r="U1511" s="79">
        <v>5</v>
      </c>
      <c r="V1511" s="79">
        <v>2.5</v>
      </c>
      <c r="W1511" s="79">
        <v>5</v>
      </c>
      <c r="X1511">
        <v>0.82002076999999995</v>
      </c>
      <c r="Y1511" t="s">
        <v>1103</v>
      </c>
      <c r="Z1511" t="s">
        <v>622</v>
      </c>
      <c r="AA1511">
        <v>1</v>
      </c>
      <c r="AB1511">
        <v>1743.2358820000002</v>
      </c>
      <c r="AE1511" t="s">
        <v>532</v>
      </c>
      <c r="AF1511">
        <v>1743.2358819999999</v>
      </c>
      <c r="AG1511">
        <v>0.98750000000000004</v>
      </c>
      <c r="AH1511">
        <v>1721.4454334750001</v>
      </c>
      <c r="AI1511">
        <v>21.790448524999874</v>
      </c>
      <c r="AJ1511">
        <v>0.98750000000000004</v>
      </c>
      <c r="AK1511">
        <v>1721.4454334750001</v>
      </c>
      <c r="AL1511">
        <v>21.790448524999874</v>
      </c>
      <c r="AM1511">
        <v>12635.492949278016</v>
      </c>
      <c r="AN1511">
        <v>159.94294872503724</v>
      </c>
      <c r="AO1511">
        <v>10.361366657596529</v>
      </c>
      <c r="AP1511">
        <v>0.13115653996957555</v>
      </c>
      <c r="AQ1511">
        <v>7.1953491721499743E-2</v>
      </c>
    </row>
    <row r="1512" spans="1:43" x14ac:dyDescent="0.35">
      <c r="A1512">
        <v>1511</v>
      </c>
      <c r="B1512">
        <v>113</v>
      </c>
      <c r="C1512" t="s">
        <v>20</v>
      </c>
      <c r="D1512" s="4">
        <v>41.438156999999997</v>
      </c>
      <c r="E1512" s="5">
        <v>9.8719429999999999</v>
      </c>
      <c r="F1512">
        <v>23.58</v>
      </c>
      <c r="G1512" t="s">
        <v>611</v>
      </c>
      <c r="H1512">
        <v>683</v>
      </c>
      <c r="I1512">
        <v>35.304675984097599</v>
      </c>
      <c r="J1512" s="80">
        <v>2008</v>
      </c>
      <c r="K1512" t="s">
        <v>30</v>
      </c>
      <c r="L1512">
        <v>63</v>
      </c>
      <c r="M1512">
        <v>7.0097463050000002</v>
      </c>
      <c r="O1512" t="s">
        <v>23</v>
      </c>
      <c r="P1512">
        <v>95.5</v>
      </c>
      <c r="Q1512" t="s">
        <v>13</v>
      </c>
      <c r="R1512" t="s">
        <v>14</v>
      </c>
      <c r="S1512" t="s">
        <v>14</v>
      </c>
      <c r="T1512" s="79">
        <v>0</v>
      </c>
      <c r="U1512" s="79">
        <v>5</v>
      </c>
      <c r="V1512" s="79">
        <v>2.5</v>
      </c>
      <c r="W1512" s="79">
        <v>5</v>
      </c>
      <c r="X1512">
        <v>0.82002076999999995</v>
      </c>
      <c r="Y1512" t="s">
        <v>1103</v>
      </c>
      <c r="Z1512" t="s">
        <v>622</v>
      </c>
      <c r="AA1512">
        <v>1</v>
      </c>
      <c r="AB1512">
        <v>1127.659574</v>
      </c>
      <c r="AE1512" t="s">
        <v>532</v>
      </c>
      <c r="AF1512">
        <v>1127.659574</v>
      </c>
      <c r="AG1512">
        <v>0.96226415099999996</v>
      </c>
      <c r="AH1512">
        <v>1085.1063825921317</v>
      </c>
      <c r="AI1512">
        <v>42.553191407868326</v>
      </c>
      <c r="AJ1512">
        <v>0.96226415099999996</v>
      </c>
      <c r="AK1512">
        <v>1085.1063825921317</v>
      </c>
      <c r="AL1512">
        <v>42.553191407868326</v>
      </c>
      <c r="AM1512">
        <v>7964.7334616828402</v>
      </c>
      <c r="AN1512">
        <v>312.34248820655785</v>
      </c>
      <c r="AO1512">
        <v>6.5312468660939276</v>
      </c>
      <c r="AP1512">
        <v>0.25612732768285745</v>
      </c>
      <c r="AQ1512">
        <v>6.7302216916455826E-2</v>
      </c>
    </row>
    <row r="1513" spans="1:43" x14ac:dyDescent="0.35">
      <c r="A1513">
        <v>1512</v>
      </c>
      <c r="B1513">
        <v>113</v>
      </c>
      <c r="C1513" t="s">
        <v>20</v>
      </c>
      <c r="D1513" s="4">
        <v>41.438156999999997</v>
      </c>
      <c r="E1513" s="5">
        <v>9.8719429999999999</v>
      </c>
      <c r="F1513">
        <v>23.58</v>
      </c>
      <c r="G1513" t="s">
        <v>611</v>
      </c>
      <c r="H1513">
        <v>695</v>
      </c>
      <c r="I1513">
        <v>35.304675984097599</v>
      </c>
      <c r="J1513" s="80">
        <v>2008</v>
      </c>
      <c r="K1513" t="s">
        <v>30</v>
      </c>
      <c r="L1513">
        <v>63</v>
      </c>
      <c r="M1513">
        <v>7.0097463050000002</v>
      </c>
      <c r="O1513" t="s">
        <v>23</v>
      </c>
      <c r="P1513">
        <v>95.5</v>
      </c>
      <c r="Q1513" t="s">
        <v>13</v>
      </c>
      <c r="R1513" t="s">
        <v>14</v>
      </c>
      <c r="S1513" t="s">
        <v>14</v>
      </c>
      <c r="T1513" s="79">
        <v>0</v>
      </c>
      <c r="U1513" s="79">
        <v>5</v>
      </c>
      <c r="V1513" s="79">
        <v>2.5</v>
      </c>
      <c r="W1513" s="79">
        <v>5</v>
      </c>
      <c r="X1513">
        <v>0.82002076999999995</v>
      </c>
      <c r="Y1513" t="s">
        <v>1103</v>
      </c>
      <c r="Z1513" t="s">
        <v>622</v>
      </c>
      <c r="AA1513">
        <v>1</v>
      </c>
      <c r="AB1513">
        <v>562.5</v>
      </c>
      <c r="AE1513" t="s">
        <v>532</v>
      </c>
      <c r="AF1513">
        <v>562.5</v>
      </c>
      <c r="AG1513">
        <v>1</v>
      </c>
      <c r="AH1513">
        <v>562.5</v>
      </c>
      <c r="AI1513">
        <v>0</v>
      </c>
      <c r="AJ1513">
        <v>1</v>
      </c>
      <c r="AK1513">
        <v>562.5</v>
      </c>
      <c r="AL1513">
        <v>0</v>
      </c>
      <c r="AM1513">
        <v>4128.7772738874355</v>
      </c>
      <c r="AN1513">
        <v>0</v>
      </c>
      <c r="AO1513">
        <v>3.3856831192916759</v>
      </c>
      <c r="AP1513">
        <v>0</v>
      </c>
      <c r="AQ1513">
        <v>6.649789991977155E-2</v>
      </c>
    </row>
    <row r="1514" spans="1:43" x14ac:dyDescent="0.35">
      <c r="A1514">
        <v>1513</v>
      </c>
      <c r="B1514">
        <v>113</v>
      </c>
      <c r="C1514" t="s">
        <v>20</v>
      </c>
      <c r="D1514" s="4">
        <v>41.438156999999997</v>
      </c>
      <c r="E1514" s="5">
        <v>9.8719429999999999</v>
      </c>
      <c r="F1514">
        <v>23.58</v>
      </c>
      <c r="G1514" t="s">
        <v>611</v>
      </c>
      <c r="H1514">
        <v>701.87</v>
      </c>
      <c r="I1514">
        <v>35.304675984097599</v>
      </c>
      <c r="J1514" s="80">
        <v>2008</v>
      </c>
      <c r="K1514" t="s">
        <v>30</v>
      </c>
      <c r="L1514">
        <v>63</v>
      </c>
      <c r="M1514">
        <v>7.0097463050000002</v>
      </c>
      <c r="O1514" t="s">
        <v>23</v>
      </c>
      <c r="P1514">
        <v>95.5</v>
      </c>
      <c r="Q1514" t="s">
        <v>13</v>
      </c>
      <c r="R1514" t="s">
        <v>14</v>
      </c>
      <c r="S1514" t="s">
        <v>14</v>
      </c>
      <c r="T1514" s="79">
        <v>0</v>
      </c>
      <c r="U1514" s="79">
        <v>5</v>
      </c>
      <c r="V1514" s="79">
        <v>2.5</v>
      </c>
      <c r="W1514" s="79">
        <v>5</v>
      </c>
      <c r="X1514">
        <v>0.82002076999999995</v>
      </c>
      <c r="Y1514" t="s">
        <v>1103</v>
      </c>
      <c r="Z1514" t="s">
        <v>622</v>
      </c>
      <c r="AA1514">
        <v>1</v>
      </c>
      <c r="AB1514">
        <v>957.8344613999999</v>
      </c>
      <c r="AE1514" t="s">
        <v>532</v>
      </c>
      <c r="AF1514">
        <v>957.83446140000001</v>
      </c>
      <c r="AG1514">
        <v>0.93478260899999999</v>
      </c>
      <c r="AH1514">
        <v>895.36699681760183</v>
      </c>
      <c r="AI1514">
        <v>62.467464582398179</v>
      </c>
      <c r="AJ1514">
        <v>0.93478260899999999</v>
      </c>
      <c r="AK1514">
        <v>895.36699681760183</v>
      </c>
      <c r="AL1514">
        <v>62.467464582398179</v>
      </c>
      <c r="AM1514">
        <v>6572.0371702210796</v>
      </c>
      <c r="AN1514">
        <v>458.51421888919788</v>
      </c>
      <c r="AO1514">
        <v>5.3892069807933103</v>
      </c>
      <c r="AP1514">
        <v>0.37599118282946853</v>
      </c>
      <c r="AQ1514">
        <v>6.6041762583908814E-2</v>
      </c>
    </row>
    <row r="1515" spans="1:43" x14ac:dyDescent="0.35">
      <c r="A1515">
        <v>1514</v>
      </c>
      <c r="B1515">
        <v>113</v>
      </c>
      <c r="C1515" t="s">
        <v>20</v>
      </c>
      <c r="D1515" s="4">
        <v>41.438156999999997</v>
      </c>
      <c r="E1515" s="5">
        <v>9.8719429999999999</v>
      </c>
      <c r="F1515">
        <v>23.58</v>
      </c>
      <c r="G1515" t="s">
        <v>611</v>
      </c>
      <c r="H1515">
        <v>740.8</v>
      </c>
      <c r="I1515">
        <v>35.304675984097599</v>
      </c>
      <c r="J1515" s="80">
        <v>2008</v>
      </c>
      <c r="K1515" t="s">
        <v>30</v>
      </c>
      <c r="L1515">
        <v>63</v>
      </c>
      <c r="M1515">
        <v>7.0097463050000002</v>
      </c>
      <c r="O1515" t="s">
        <v>23</v>
      </c>
      <c r="P1515">
        <v>95.5</v>
      </c>
      <c r="Q1515" t="s">
        <v>13</v>
      </c>
      <c r="R1515" t="s">
        <v>14</v>
      </c>
      <c r="S1515" t="s">
        <v>14</v>
      </c>
      <c r="T1515" s="79">
        <v>0</v>
      </c>
      <c r="U1515" s="79">
        <v>5</v>
      </c>
      <c r="V1515" s="79">
        <v>2.5</v>
      </c>
      <c r="W1515" s="79">
        <v>5</v>
      </c>
      <c r="X1515">
        <v>0.82002076999999995</v>
      </c>
      <c r="Y1515" t="s">
        <v>1103</v>
      </c>
      <c r="Z1515" t="s">
        <v>622</v>
      </c>
      <c r="AA1515">
        <v>1</v>
      </c>
      <c r="AB1515">
        <v>3808.584116</v>
      </c>
      <c r="AE1515" t="s">
        <v>532</v>
      </c>
      <c r="AF1515">
        <v>3808.584116</v>
      </c>
      <c r="AG1515">
        <v>0.95336787499999998</v>
      </c>
      <c r="AH1515">
        <v>3630.9817454296735</v>
      </c>
      <c r="AI1515">
        <v>177.60237057032646</v>
      </c>
      <c r="AJ1515">
        <v>0.95336787499999998</v>
      </c>
      <c r="AK1515">
        <v>3630.9817454296735</v>
      </c>
      <c r="AL1515">
        <v>177.60237057032646</v>
      </c>
      <c r="AM1515">
        <v>26651.582066542516</v>
      </c>
      <c r="AN1515">
        <v>1303.6100113765306</v>
      </c>
      <c r="AO1515">
        <v>21.854850847924386</v>
      </c>
      <c r="AP1515">
        <v>1.0689872853086912</v>
      </c>
      <c r="AQ1515">
        <v>6.3515457990437924E-2</v>
      </c>
    </row>
    <row r="1516" spans="1:43" x14ac:dyDescent="0.35">
      <c r="A1516">
        <v>1515</v>
      </c>
      <c r="B1516">
        <v>113</v>
      </c>
      <c r="C1516" t="s">
        <v>20</v>
      </c>
      <c r="D1516" s="4">
        <v>41.438156999999997</v>
      </c>
      <c r="E1516" s="5">
        <v>9.8719429999999999</v>
      </c>
      <c r="F1516">
        <v>23.58</v>
      </c>
      <c r="G1516" t="s">
        <v>611</v>
      </c>
      <c r="H1516">
        <v>784.7</v>
      </c>
      <c r="I1516">
        <v>35.304675984097599</v>
      </c>
      <c r="J1516" s="80">
        <v>2008</v>
      </c>
      <c r="K1516" t="s">
        <v>30</v>
      </c>
      <c r="L1516">
        <v>63</v>
      </c>
      <c r="M1516">
        <v>7.0097463050000002</v>
      </c>
      <c r="O1516" t="s">
        <v>23</v>
      </c>
      <c r="P1516">
        <v>95.5</v>
      </c>
      <c r="Q1516" t="s">
        <v>13</v>
      </c>
      <c r="R1516" t="s">
        <v>14</v>
      </c>
      <c r="S1516" t="s">
        <v>14</v>
      </c>
      <c r="T1516" s="79">
        <v>0</v>
      </c>
      <c r="U1516" s="79">
        <v>5</v>
      </c>
      <c r="V1516" s="79">
        <v>2.5</v>
      </c>
      <c r="W1516" s="79">
        <v>5</v>
      </c>
      <c r="X1516">
        <v>0.82002076999999995</v>
      </c>
      <c r="Y1516" t="s">
        <v>1103</v>
      </c>
      <c r="Z1516" t="s">
        <v>622</v>
      </c>
      <c r="AA1516">
        <v>1</v>
      </c>
      <c r="AB1516">
        <v>1833.4763979999998</v>
      </c>
      <c r="AE1516" t="s">
        <v>532</v>
      </c>
      <c r="AF1516">
        <v>1833.476398</v>
      </c>
      <c r="AG1516">
        <v>0.91011235800000001</v>
      </c>
      <c r="AH1516">
        <v>1668.6695279211265</v>
      </c>
      <c r="AI1516">
        <v>164.80687007887354</v>
      </c>
      <c r="AJ1516">
        <v>0.91011235800000001</v>
      </c>
      <c r="AK1516">
        <v>1668.6695279211265</v>
      </c>
      <c r="AL1516">
        <v>164.80687007887354</v>
      </c>
      <c r="AM1516">
        <v>12248.115243571949</v>
      </c>
      <c r="AN1516">
        <v>1209.6904173549726</v>
      </c>
      <c r="AO1516">
        <v>10.043708893082606</v>
      </c>
      <c r="AP1516">
        <v>0.99197126750104592</v>
      </c>
      <c r="AQ1516">
        <v>6.078237505278046E-2</v>
      </c>
    </row>
    <row r="1517" spans="1:43" x14ac:dyDescent="0.35">
      <c r="A1517">
        <v>1516</v>
      </c>
      <c r="B1517">
        <v>113</v>
      </c>
      <c r="C1517" t="s">
        <v>20</v>
      </c>
      <c r="D1517" s="4">
        <v>41.438156999999997</v>
      </c>
      <c r="E1517" s="5">
        <v>9.8719429999999999</v>
      </c>
      <c r="F1517">
        <v>23.58</v>
      </c>
      <c r="G1517" t="s">
        <v>611</v>
      </c>
      <c r="H1517">
        <v>802</v>
      </c>
      <c r="I1517">
        <v>35.304675984097599</v>
      </c>
      <c r="J1517" s="80">
        <v>2008</v>
      </c>
      <c r="K1517" t="s">
        <v>30</v>
      </c>
      <c r="L1517">
        <v>63</v>
      </c>
      <c r="M1517">
        <v>7.0097463050000002</v>
      </c>
      <c r="O1517" t="s">
        <v>23</v>
      </c>
      <c r="P1517">
        <v>95.5</v>
      </c>
      <c r="Q1517" t="s">
        <v>13</v>
      </c>
      <c r="R1517" t="s">
        <v>14</v>
      </c>
      <c r="S1517" t="s">
        <v>14</v>
      </c>
      <c r="T1517" s="79">
        <v>0</v>
      </c>
      <c r="U1517" s="79">
        <v>5</v>
      </c>
      <c r="V1517" s="79">
        <v>2.5</v>
      </c>
      <c r="W1517" s="79">
        <v>5</v>
      </c>
      <c r="X1517">
        <v>0.82002076999999995</v>
      </c>
      <c r="Y1517" t="s">
        <v>1103</v>
      </c>
      <c r="Z1517" t="s">
        <v>622</v>
      </c>
      <c r="AA1517">
        <v>1</v>
      </c>
      <c r="AB1517">
        <v>1324.2630390000002</v>
      </c>
      <c r="AE1517" t="s">
        <v>532</v>
      </c>
      <c r="AF1517">
        <v>1324.2630389999999</v>
      </c>
      <c r="AG1517">
        <v>0.93150684900000003</v>
      </c>
      <c r="AH1517">
        <v>1233.5600907060541</v>
      </c>
      <c r="AI1517">
        <v>90.702948293945838</v>
      </c>
      <c r="AJ1517">
        <v>0.93150684900000003</v>
      </c>
      <c r="AK1517">
        <v>1233.5600907060541</v>
      </c>
      <c r="AL1517">
        <v>90.702948293945838</v>
      </c>
      <c r="AM1517">
        <v>9054.3908773007606</v>
      </c>
      <c r="AN1517">
        <v>665.76403838334329</v>
      </c>
      <c r="AO1517">
        <v>7.4247885790851438</v>
      </c>
      <c r="AP1517">
        <v>0.54594033939341868</v>
      </c>
      <c r="AQ1517">
        <v>5.9737919045638813E-2</v>
      </c>
    </row>
    <row r="1518" spans="1:43" x14ac:dyDescent="0.35">
      <c r="A1518">
        <v>1517</v>
      </c>
      <c r="B1518">
        <v>113</v>
      </c>
      <c r="C1518" t="s">
        <v>20</v>
      </c>
      <c r="D1518" s="4">
        <v>41.438156999999997</v>
      </c>
      <c r="E1518" s="5">
        <v>9.8719429999999999</v>
      </c>
      <c r="F1518">
        <v>23.58</v>
      </c>
      <c r="G1518" t="s">
        <v>611</v>
      </c>
      <c r="H1518">
        <v>806.7</v>
      </c>
      <c r="I1518">
        <v>35.304675984097599</v>
      </c>
      <c r="J1518" s="80">
        <v>2008</v>
      </c>
      <c r="K1518" t="s">
        <v>30</v>
      </c>
      <c r="L1518">
        <v>63</v>
      </c>
      <c r="M1518">
        <v>7.0097463050000002</v>
      </c>
      <c r="O1518" t="s">
        <v>23</v>
      </c>
      <c r="P1518">
        <v>95.5</v>
      </c>
      <c r="Q1518" t="s">
        <v>13</v>
      </c>
      <c r="R1518" t="s">
        <v>14</v>
      </c>
      <c r="S1518" t="s">
        <v>14</v>
      </c>
      <c r="T1518" s="79">
        <v>0</v>
      </c>
      <c r="U1518" s="79">
        <v>5</v>
      </c>
      <c r="V1518" s="79">
        <v>2.5</v>
      </c>
      <c r="W1518" s="79">
        <v>5</v>
      </c>
      <c r="X1518">
        <v>0.82002076999999995</v>
      </c>
      <c r="Y1518" t="s">
        <v>1103</v>
      </c>
      <c r="Z1518" t="s">
        <v>622</v>
      </c>
      <c r="AA1518">
        <v>1</v>
      </c>
      <c r="AB1518">
        <v>1034.8071514000001</v>
      </c>
      <c r="AE1518" t="s">
        <v>532</v>
      </c>
      <c r="AF1518">
        <v>1034.807151</v>
      </c>
      <c r="AG1518">
        <v>0.87272727100000003</v>
      </c>
      <c r="AH1518">
        <v>903.10442090351489</v>
      </c>
      <c r="AI1518">
        <v>131.70273009648508</v>
      </c>
      <c r="AJ1518">
        <v>0.87272727100000003</v>
      </c>
      <c r="AK1518">
        <v>903.10442090351489</v>
      </c>
      <c r="AL1518">
        <v>131.70273009648508</v>
      </c>
      <c r="AM1518">
        <v>6628.8302381754747</v>
      </c>
      <c r="AN1518">
        <v>966.70442476675248</v>
      </c>
      <c r="AO1518">
        <v>5.4357784761079362</v>
      </c>
      <c r="AP1518">
        <v>0.79271770675963937</v>
      </c>
      <c r="AQ1518">
        <v>5.9457278412358587E-2</v>
      </c>
    </row>
    <row r="1519" spans="1:43" x14ac:dyDescent="0.35">
      <c r="A1519">
        <v>1518</v>
      </c>
      <c r="B1519">
        <v>113</v>
      </c>
      <c r="C1519" t="s">
        <v>20</v>
      </c>
      <c r="D1519" s="4">
        <v>41.438156999999997</v>
      </c>
      <c r="E1519" s="5">
        <v>9.8719429999999999</v>
      </c>
      <c r="F1519">
        <v>23.58</v>
      </c>
      <c r="G1519" t="s">
        <v>611</v>
      </c>
      <c r="H1519">
        <v>810</v>
      </c>
      <c r="I1519">
        <v>35.304675984097599</v>
      </c>
      <c r="J1519" s="80">
        <v>2008</v>
      </c>
      <c r="K1519" t="s">
        <v>30</v>
      </c>
      <c r="L1519">
        <v>63</v>
      </c>
      <c r="M1519">
        <v>7.0097463050000002</v>
      </c>
      <c r="O1519" t="s">
        <v>23</v>
      </c>
      <c r="P1519">
        <v>95.5</v>
      </c>
      <c r="Q1519" t="s">
        <v>13</v>
      </c>
      <c r="R1519" t="s">
        <v>14</v>
      </c>
      <c r="S1519" t="s">
        <v>14</v>
      </c>
      <c r="T1519" s="79">
        <v>0</v>
      </c>
      <c r="U1519" s="79">
        <v>5</v>
      </c>
      <c r="V1519" s="79">
        <v>2.5</v>
      </c>
      <c r="W1519" s="79">
        <v>5</v>
      </c>
      <c r="X1519">
        <v>0.82002076999999995</v>
      </c>
      <c r="Y1519" t="s">
        <v>1103</v>
      </c>
      <c r="Z1519" t="s">
        <v>622</v>
      </c>
      <c r="AA1519">
        <v>1</v>
      </c>
      <c r="AB1519">
        <v>1870.709382</v>
      </c>
      <c r="AE1519" t="s">
        <v>532</v>
      </c>
      <c r="AF1519">
        <v>1870.709382</v>
      </c>
      <c r="AG1519">
        <v>0.93577981600000004</v>
      </c>
      <c r="AH1519">
        <v>1750.5720812774339</v>
      </c>
      <c r="AI1519">
        <v>120.13730072256612</v>
      </c>
      <c r="AJ1519">
        <v>0.93577981600000004</v>
      </c>
      <c r="AK1519">
        <v>1750.5720812774339</v>
      </c>
      <c r="AL1519">
        <v>120.13730072256612</v>
      </c>
      <c r="AM1519">
        <v>12849.283956409061</v>
      </c>
      <c r="AN1519">
        <v>881.8136123902425</v>
      </c>
      <c r="AO1519">
        <v>10.536679723883204</v>
      </c>
      <c r="AP1519">
        <v>0.72310547742872811</v>
      </c>
      <c r="AQ1519">
        <v>5.9261021053417219E-2</v>
      </c>
    </row>
    <row r="1520" spans="1:43" x14ac:dyDescent="0.35">
      <c r="A1520">
        <v>1519</v>
      </c>
      <c r="B1520">
        <v>113</v>
      </c>
      <c r="C1520" t="s">
        <v>20</v>
      </c>
      <c r="D1520" s="4">
        <v>41.438156999999997</v>
      </c>
      <c r="E1520" s="5">
        <v>9.8719429999999999</v>
      </c>
      <c r="F1520">
        <v>23.58</v>
      </c>
      <c r="G1520" t="s">
        <v>611</v>
      </c>
      <c r="H1520">
        <v>863</v>
      </c>
      <c r="I1520">
        <v>35.304675984097599</v>
      </c>
      <c r="J1520" s="80">
        <v>2008</v>
      </c>
      <c r="K1520" t="s">
        <v>30</v>
      </c>
      <c r="L1520">
        <v>63</v>
      </c>
      <c r="M1520">
        <v>7.0097463050000002</v>
      </c>
      <c r="O1520" t="s">
        <v>23</v>
      </c>
      <c r="P1520">
        <v>95.5</v>
      </c>
      <c r="Q1520" t="s">
        <v>13</v>
      </c>
      <c r="R1520" t="s">
        <v>14</v>
      </c>
      <c r="S1520" t="s">
        <v>14</v>
      </c>
      <c r="T1520" s="79">
        <v>0</v>
      </c>
      <c r="U1520" s="79">
        <v>5</v>
      </c>
      <c r="V1520" s="79">
        <v>2.5</v>
      </c>
      <c r="W1520" s="79">
        <v>5</v>
      </c>
      <c r="X1520">
        <v>0.82002076999999995</v>
      </c>
      <c r="Y1520" t="s">
        <v>1103</v>
      </c>
      <c r="Z1520" t="s">
        <v>622</v>
      </c>
      <c r="AA1520">
        <v>1</v>
      </c>
      <c r="AB1520">
        <v>299.65352560000002</v>
      </c>
      <c r="AE1520" t="s">
        <v>532</v>
      </c>
      <c r="AF1520">
        <v>299.65352560000002</v>
      </c>
      <c r="AG1520">
        <v>1</v>
      </c>
      <c r="AH1520">
        <v>299.65352560000002</v>
      </c>
      <c r="AI1520">
        <v>0</v>
      </c>
      <c r="AJ1520">
        <v>1</v>
      </c>
      <c r="AK1520">
        <v>299.65352560000002</v>
      </c>
      <c r="AL1520">
        <v>0</v>
      </c>
      <c r="AM1520">
        <v>2199.4714071778253</v>
      </c>
      <c r="AN1520">
        <v>0</v>
      </c>
      <c r="AO1520">
        <v>1.8036122369069436</v>
      </c>
      <c r="AP1520">
        <v>0</v>
      </c>
      <c r="AQ1520">
        <v>5.6196306173975689E-2</v>
      </c>
    </row>
    <row r="1521" spans="1:43" x14ac:dyDescent="0.35">
      <c r="A1521">
        <v>1520</v>
      </c>
      <c r="B1521">
        <v>113</v>
      </c>
      <c r="C1521" t="s">
        <v>20</v>
      </c>
      <c r="D1521" s="4">
        <v>41.438156999999997</v>
      </c>
      <c r="E1521" s="5">
        <v>9.8719429999999999</v>
      </c>
      <c r="F1521">
        <v>23.58</v>
      </c>
      <c r="G1521" t="s">
        <v>611</v>
      </c>
      <c r="H1521">
        <v>1195.4000000000001</v>
      </c>
      <c r="I1521">
        <v>35.304675984097599</v>
      </c>
      <c r="J1521" s="80">
        <v>2008</v>
      </c>
      <c r="K1521" t="s">
        <v>30</v>
      </c>
      <c r="L1521">
        <v>63</v>
      </c>
      <c r="M1521">
        <v>7.0097463050000002</v>
      </c>
      <c r="O1521" t="s">
        <v>23</v>
      </c>
      <c r="P1521">
        <v>95.5</v>
      </c>
      <c r="Q1521" t="s">
        <v>13</v>
      </c>
      <c r="R1521" t="s">
        <v>14</v>
      </c>
      <c r="S1521" t="s">
        <v>14</v>
      </c>
      <c r="T1521" s="79">
        <v>0</v>
      </c>
      <c r="U1521" s="79">
        <v>5</v>
      </c>
      <c r="V1521" s="79">
        <v>2.5</v>
      </c>
      <c r="W1521" s="79">
        <v>5</v>
      </c>
      <c r="X1521">
        <v>0.82002076999999995</v>
      </c>
      <c r="Y1521" t="s">
        <v>1103</v>
      </c>
      <c r="Z1521" t="s">
        <v>622</v>
      </c>
      <c r="AA1521">
        <v>1</v>
      </c>
      <c r="AB1521">
        <v>1006.2049274</v>
      </c>
      <c r="AE1521" t="s">
        <v>532</v>
      </c>
      <c r="AF1521">
        <v>1006.204927</v>
      </c>
      <c r="AG1521">
        <v>0.90000000300000005</v>
      </c>
      <c r="AH1521">
        <v>905.58443731861485</v>
      </c>
      <c r="AI1521">
        <v>100.62048968138515</v>
      </c>
      <c r="AJ1521">
        <v>0.90000000300000005</v>
      </c>
      <c r="AK1521">
        <v>905.58443731861485</v>
      </c>
      <c r="AL1521">
        <v>100.62048968138515</v>
      </c>
      <c r="AM1521">
        <v>6647.0336789106423</v>
      </c>
      <c r="AN1521">
        <v>738.55927303809449</v>
      </c>
      <c r="AO1521">
        <v>5.4507056755962369</v>
      </c>
      <c r="AP1521">
        <v>0.60563394376733848</v>
      </c>
      <c r="AQ1521">
        <v>4.0278555021074781E-2</v>
      </c>
    </row>
    <row r="1522" spans="1:43" x14ac:dyDescent="0.35">
      <c r="A1522">
        <v>1521</v>
      </c>
      <c r="B1522">
        <v>113</v>
      </c>
      <c r="C1522" t="s">
        <v>20</v>
      </c>
      <c r="D1522" s="4">
        <v>41.438156999999997</v>
      </c>
      <c r="E1522" s="5">
        <v>9.8719429999999999</v>
      </c>
      <c r="F1522">
        <v>23.58</v>
      </c>
      <c r="G1522" t="s">
        <v>611</v>
      </c>
      <c r="H1522">
        <v>1344.1</v>
      </c>
      <c r="I1522">
        <v>35.304675984097599</v>
      </c>
      <c r="J1522" s="80">
        <v>2008</v>
      </c>
      <c r="K1522" t="s">
        <v>30</v>
      </c>
      <c r="L1522">
        <v>63</v>
      </c>
      <c r="M1522">
        <v>7.0097463050000002</v>
      </c>
      <c r="O1522" t="s">
        <v>23</v>
      </c>
      <c r="P1522">
        <v>95.5</v>
      </c>
      <c r="Q1522" t="s">
        <v>13</v>
      </c>
      <c r="R1522" t="s">
        <v>14</v>
      </c>
      <c r="S1522" t="s">
        <v>14</v>
      </c>
      <c r="T1522" s="79">
        <v>0</v>
      </c>
      <c r="U1522" s="79">
        <v>5</v>
      </c>
      <c r="V1522" s="79">
        <v>2.5</v>
      </c>
      <c r="W1522" s="79">
        <v>5</v>
      </c>
      <c r="X1522">
        <v>0.82002076999999995</v>
      </c>
      <c r="Y1522" t="s">
        <v>1103</v>
      </c>
      <c r="Z1522" t="s">
        <v>622</v>
      </c>
      <c r="AA1522">
        <v>1</v>
      </c>
      <c r="AB1522">
        <v>558.41781630000003</v>
      </c>
      <c r="AE1522" t="s">
        <v>532</v>
      </c>
      <c r="AF1522">
        <v>558.41781630000003</v>
      </c>
      <c r="AG1522">
        <v>0.92857142800000003</v>
      </c>
      <c r="AH1522">
        <v>518.53082910233275</v>
      </c>
      <c r="AI1522">
        <v>39.886987197667281</v>
      </c>
      <c r="AJ1522">
        <v>0.92857142800000003</v>
      </c>
      <c r="AK1522">
        <v>518.53082910233275</v>
      </c>
      <c r="AL1522">
        <v>39.886987197667281</v>
      </c>
      <c r="AM1522">
        <v>3806.0414275692815</v>
      </c>
      <c r="AN1522">
        <v>292.77242002767593</v>
      </c>
      <c r="AO1522">
        <v>3.1210330220872611</v>
      </c>
      <c r="AP1522">
        <v>0.24007946530585825</v>
      </c>
      <c r="AQ1522">
        <v>3.4703361000665678E-2</v>
      </c>
    </row>
    <row r="1523" spans="1:43" x14ac:dyDescent="0.35">
      <c r="A1523">
        <v>1522</v>
      </c>
      <c r="B1523" s="2">
        <v>114</v>
      </c>
      <c r="C1523" t="s">
        <v>20</v>
      </c>
      <c r="D1523">
        <v>52.942593000000002</v>
      </c>
      <c r="E1523">
        <v>-4.5649249999999997</v>
      </c>
      <c r="G1523" t="s">
        <v>57</v>
      </c>
      <c r="H1523" s="23">
        <v>0</v>
      </c>
      <c r="I1523">
        <v>70.576524537129501</v>
      </c>
      <c r="J1523" s="80">
        <v>2018</v>
      </c>
      <c r="K1523" t="s">
        <v>30</v>
      </c>
      <c r="L1523">
        <v>25</v>
      </c>
      <c r="M1523">
        <v>2.6364560099999998</v>
      </c>
      <c r="N1523">
        <v>5</v>
      </c>
      <c r="O1523" t="s">
        <v>23</v>
      </c>
      <c r="P1523">
        <v>95.5</v>
      </c>
      <c r="Q1523" t="s">
        <v>13</v>
      </c>
      <c r="R1523" t="s">
        <v>16</v>
      </c>
      <c r="S1523" t="s">
        <v>14</v>
      </c>
      <c r="T1523" s="79">
        <v>0</v>
      </c>
      <c r="U1523" s="79">
        <v>5</v>
      </c>
      <c r="V1523" s="79">
        <v>2.5</v>
      </c>
      <c r="W1523" s="79">
        <v>5</v>
      </c>
      <c r="X1523">
        <v>1.0900000000000001</v>
      </c>
      <c r="Y1523" t="s">
        <v>781</v>
      </c>
      <c r="Z1523" t="s">
        <v>653</v>
      </c>
      <c r="AA1523">
        <v>1</v>
      </c>
      <c r="AB1523">
        <v>174</v>
      </c>
      <c r="AE1523" t="s">
        <v>532</v>
      </c>
      <c r="AF1523">
        <v>174</v>
      </c>
      <c r="AG1523">
        <v>0.91800000000000004</v>
      </c>
      <c r="AH1523">
        <v>159.732</v>
      </c>
      <c r="AI1523">
        <v>14.268000000000001</v>
      </c>
      <c r="AJ1523">
        <v>0.91800000000000004</v>
      </c>
      <c r="AK1523">
        <v>159.732</v>
      </c>
      <c r="AL1523">
        <v>14.268000000000001</v>
      </c>
      <c r="AM1523">
        <v>440.97004333960206</v>
      </c>
      <c r="AN1523">
        <v>39.38948099547644</v>
      </c>
      <c r="AO1523">
        <v>0.48065734724016629</v>
      </c>
      <c r="AP1523">
        <v>4.2934534285069326E-2</v>
      </c>
      <c r="AQ1523">
        <v>0.20269999999999999</v>
      </c>
    </row>
    <row r="1524" spans="1:43" x14ac:dyDescent="0.35">
      <c r="A1524">
        <v>1523</v>
      </c>
      <c r="B1524" s="2">
        <v>114</v>
      </c>
      <c r="C1524" t="s">
        <v>20</v>
      </c>
      <c r="D1524">
        <v>50.694114999999996</v>
      </c>
      <c r="E1524">
        <v>-1.0720590000000001</v>
      </c>
      <c r="G1524" t="s">
        <v>614</v>
      </c>
      <c r="H1524" s="23">
        <v>3</v>
      </c>
      <c r="I1524">
        <v>511.79910506764202</v>
      </c>
      <c r="J1524" s="80">
        <v>2018</v>
      </c>
      <c r="K1524" t="s">
        <v>30</v>
      </c>
      <c r="L1524">
        <v>25</v>
      </c>
      <c r="M1524">
        <v>2.6364560099999998</v>
      </c>
      <c r="N1524">
        <v>5</v>
      </c>
      <c r="O1524" t="s">
        <v>23</v>
      </c>
      <c r="P1524">
        <v>95.5</v>
      </c>
      <c r="Q1524" t="s">
        <v>13</v>
      </c>
      <c r="R1524" t="s">
        <v>16</v>
      </c>
      <c r="S1524" t="s">
        <v>14</v>
      </c>
      <c r="T1524" s="79">
        <v>0</v>
      </c>
      <c r="U1524" s="79">
        <v>5</v>
      </c>
      <c r="V1524" s="79">
        <v>2.5</v>
      </c>
      <c r="W1524" s="79">
        <v>5</v>
      </c>
      <c r="X1524">
        <v>0.93194745000000001</v>
      </c>
      <c r="Y1524" t="s">
        <v>1114</v>
      </c>
      <c r="Z1524" t="s">
        <v>622</v>
      </c>
      <c r="AA1524">
        <v>1</v>
      </c>
      <c r="AB1524">
        <v>143</v>
      </c>
      <c r="AE1524" t="s">
        <v>532</v>
      </c>
      <c r="AF1524">
        <v>143</v>
      </c>
      <c r="AG1524">
        <v>0.91800000000000004</v>
      </c>
      <c r="AH1524">
        <v>131.274</v>
      </c>
      <c r="AI1524">
        <v>11.725999999999999</v>
      </c>
      <c r="AJ1524">
        <v>0.91800000000000004</v>
      </c>
      <c r="AK1524">
        <v>131.274</v>
      </c>
      <c r="AL1524">
        <v>11.725999999999999</v>
      </c>
      <c r="AM1524">
        <v>362.40641492852353</v>
      </c>
      <c r="AN1524">
        <v>32.371814841109945</v>
      </c>
      <c r="AO1524">
        <v>0.33774373425627946</v>
      </c>
      <c r="AP1524">
        <v>3.0168830293044568E-2</v>
      </c>
      <c r="AQ1524">
        <v>0.13301817039062197</v>
      </c>
    </row>
    <row r="1525" spans="1:43" x14ac:dyDescent="0.35">
      <c r="A1525">
        <v>1524</v>
      </c>
      <c r="B1525" s="2">
        <v>114</v>
      </c>
      <c r="C1525" t="s">
        <v>20</v>
      </c>
      <c r="D1525">
        <v>50.123275999999997</v>
      </c>
      <c r="E1525">
        <v>-5.0053239999999999</v>
      </c>
      <c r="G1525" t="s">
        <v>614</v>
      </c>
      <c r="H1525" s="23">
        <v>13</v>
      </c>
      <c r="I1525">
        <v>208.48190243078599</v>
      </c>
      <c r="J1525" s="80">
        <v>2018</v>
      </c>
      <c r="K1525" t="s">
        <v>30</v>
      </c>
      <c r="L1525">
        <v>25</v>
      </c>
      <c r="M1525">
        <v>2.6364560099999998</v>
      </c>
      <c r="N1525">
        <v>5</v>
      </c>
      <c r="O1525" t="s">
        <v>23</v>
      </c>
      <c r="P1525">
        <v>95.5</v>
      </c>
      <c r="Q1525" t="s">
        <v>13</v>
      </c>
      <c r="R1525" t="s">
        <v>16</v>
      </c>
      <c r="S1525" t="s">
        <v>14</v>
      </c>
      <c r="T1525" s="79">
        <v>0</v>
      </c>
      <c r="U1525" s="79">
        <v>5</v>
      </c>
      <c r="V1525" s="79">
        <v>2.5</v>
      </c>
      <c r="W1525" s="79">
        <v>5</v>
      </c>
      <c r="X1525">
        <v>0.93194745000000001</v>
      </c>
      <c r="Y1525" t="s">
        <v>1114</v>
      </c>
      <c r="Z1525" t="s">
        <v>622</v>
      </c>
      <c r="AA1525">
        <v>1</v>
      </c>
      <c r="AB1525">
        <v>368</v>
      </c>
      <c r="AE1525" t="s">
        <v>532</v>
      </c>
      <c r="AF1525">
        <v>368</v>
      </c>
      <c r="AG1525">
        <v>0.91800000000000004</v>
      </c>
      <c r="AH1525">
        <v>337.82400000000001</v>
      </c>
      <c r="AI1525">
        <v>30.175999999999988</v>
      </c>
      <c r="AJ1525">
        <v>0.91800000000000004</v>
      </c>
      <c r="AK1525">
        <v>337.82400000000001</v>
      </c>
      <c r="AL1525">
        <v>30.175999999999988</v>
      </c>
      <c r="AM1525">
        <v>932.62629855731939</v>
      </c>
      <c r="AN1525">
        <v>83.306488542157027</v>
      </c>
      <c r="AO1525">
        <v>0.86915870074343249</v>
      </c>
      <c r="AP1525">
        <v>7.7637269565317454E-2</v>
      </c>
      <c r="AQ1525">
        <v>0.13169211421955859</v>
      </c>
    </row>
    <row r="1526" spans="1:43" x14ac:dyDescent="0.35">
      <c r="A1526">
        <v>1525</v>
      </c>
      <c r="B1526" s="2">
        <v>114</v>
      </c>
      <c r="C1526" t="s">
        <v>20</v>
      </c>
      <c r="D1526">
        <v>52.942593000000002</v>
      </c>
      <c r="E1526">
        <v>-4.5649249999999997</v>
      </c>
      <c r="G1526" t="s">
        <v>614</v>
      </c>
      <c r="H1526" s="23">
        <v>0</v>
      </c>
      <c r="I1526">
        <v>70.576524537129501</v>
      </c>
      <c r="J1526" s="80">
        <v>2018</v>
      </c>
      <c r="K1526" t="s">
        <v>30</v>
      </c>
      <c r="L1526">
        <v>25</v>
      </c>
      <c r="M1526">
        <v>2.6364560099999998</v>
      </c>
      <c r="N1526">
        <v>5</v>
      </c>
      <c r="O1526" t="s">
        <v>23</v>
      </c>
      <c r="P1526">
        <v>95.5</v>
      </c>
      <c r="Q1526" t="s">
        <v>13</v>
      </c>
      <c r="R1526" t="s">
        <v>16</v>
      </c>
      <c r="S1526" t="s">
        <v>14</v>
      </c>
      <c r="T1526" s="79">
        <v>0</v>
      </c>
      <c r="U1526" s="79">
        <v>5</v>
      </c>
      <c r="V1526" s="79">
        <v>2.5</v>
      </c>
      <c r="W1526" s="79">
        <v>5</v>
      </c>
      <c r="X1526">
        <v>0.93194745000000001</v>
      </c>
      <c r="Y1526" t="s">
        <v>1114</v>
      </c>
      <c r="Z1526" t="s">
        <v>622</v>
      </c>
      <c r="AA1526">
        <v>1</v>
      </c>
      <c r="AB1526">
        <v>113</v>
      </c>
      <c r="AE1526" t="s">
        <v>532</v>
      </c>
      <c r="AF1526">
        <v>113</v>
      </c>
      <c r="AG1526">
        <v>0.91800000000000004</v>
      </c>
      <c r="AH1526">
        <v>103.73400000000001</v>
      </c>
      <c r="AI1526">
        <v>9.2659999999999911</v>
      </c>
      <c r="AJ1526">
        <v>0.91800000000000004</v>
      </c>
      <c r="AK1526">
        <v>103.73400000000001</v>
      </c>
      <c r="AL1526">
        <v>9.2659999999999911</v>
      </c>
      <c r="AM1526">
        <v>286.37709711135079</v>
      </c>
      <c r="AN1526">
        <v>25.580525014303639</v>
      </c>
      <c r="AO1526">
        <v>0.26688840539132574</v>
      </c>
      <c r="AP1526">
        <v>2.3839705056741489E-2</v>
      </c>
      <c r="AQ1526">
        <v>0.13341858489683281</v>
      </c>
    </row>
    <row r="1527" spans="1:43" x14ac:dyDescent="0.35">
      <c r="A1527">
        <v>1526</v>
      </c>
      <c r="B1527" s="2">
        <v>114</v>
      </c>
      <c r="C1527" t="s">
        <v>20</v>
      </c>
      <c r="D1527">
        <v>50.694114999999996</v>
      </c>
      <c r="E1527">
        <v>-1.0720590000000001</v>
      </c>
      <c r="G1527" t="s">
        <v>57</v>
      </c>
      <c r="H1527" s="23">
        <v>3</v>
      </c>
      <c r="I1527">
        <v>511.79910506764202</v>
      </c>
      <c r="J1527" s="80">
        <v>2018</v>
      </c>
      <c r="K1527" t="s">
        <v>30</v>
      </c>
      <c r="L1527">
        <v>25</v>
      </c>
      <c r="M1527">
        <v>2.6364560099999998</v>
      </c>
      <c r="N1527">
        <v>5</v>
      </c>
      <c r="O1527" t="s">
        <v>23</v>
      </c>
      <c r="P1527">
        <v>95.5</v>
      </c>
      <c r="Q1527" t="s">
        <v>13</v>
      </c>
      <c r="R1527" t="s">
        <v>16</v>
      </c>
      <c r="S1527" t="s">
        <v>14</v>
      </c>
      <c r="T1527" s="79">
        <v>0</v>
      </c>
      <c r="U1527" s="79">
        <v>5</v>
      </c>
      <c r="V1527" s="79">
        <v>2.5</v>
      </c>
      <c r="W1527" s="79">
        <v>5</v>
      </c>
      <c r="X1527">
        <v>1.19</v>
      </c>
      <c r="Y1527" t="s">
        <v>781</v>
      </c>
      <c r="Z1527" t="s">
        <v>653</v>
      </c>
      <c r="AA1527">
        <v>1</v>
      </c>
      <c r="AB1527">
        <v>132</v>
      </c>
      <c r="AE1527" t="s">
        <v>532</v>
      </c>
      <c r="AF1527">
        <v>132</v>
      </c>
      <c r="AG1527">
        <v>0.91800000000000004</v>
      </c>
      <c r="AH1527">
        <v>121.176</v>
      </c>
      <c r="AI1527">
        <v>10.823999999999998</v>
      </c>
      <c r="AJ1527">
        <v>0.91800000000000004</v>
      </c>
      <c r="AK1527">
        <v>121.176</v>
      </c>
      <c r="AL1527">
        <v>10.823999999999998</v>
      </c>
      <c r="AM1527">
        <v>334.52899839556022</v>
      </c>
      <c r="AN1527">
        <v>29.881675237947636</v>
      </c>
      <c r="AO1527">
        <v>0.39808950809071664</v>
      </c>
      <c r="AP1527">
        <v>3.5559193533157687E-2</v>
      </c>
      <c r="AQ1527">
        <v>0.20269999999999999</v>
      </c>
    </row>
    <row r="1528" spans="1:43" x14ac:dyDescent="0.35">
      <c r="A1528">
        <v>1527</v>
      </c>
      <c r="B1528" s="2">
        <v>114</v>
      </c>
      <c r="C1528" t="s">
        <v>20</v>
      </c>
      <c r="D1528">
        <v>50.123275999999997</v>
      </c>
      <c r="E1528">
        <v>-5.0053239999999999</v>
      </c>
      <c r="G1528" t="s">
        <v>57</v>
      </c>
      <c r="H1528" s="23">
        <v>13</v>
      </c>
      <c r="I1528">
        <v>208.48190243078599</v>
      </c>
      <c r="J1528" s="80">
        <v>2018</v>
      </c>
      <c r="K1528" t="s">
        <v>30</v>
      </c>
      <c r="L1528">
        <v>25</v>
      </c>
      <c r="M1528">
        <v>2.6364560099999998</v>
      </c>
      <c r="N1528">
        <v>5</v>
      </c>
      <c r="O1528" t="s">
        <v>23</v>
      </c>
      <c r="P1528">
        <v>95.5</v>
      </c>
      <c r="Q1528" t="s">
        <v>13</v>
      </c>
      <c r="R1528" t="s">
        <v>16</v>
      </c>
      <c r="S1528" t="s">
        <v>14</v>
      </c>
      <c r="T1528" s="79">
        <v>0</v>
      </c>
      <c r="U1528" s="79">
        <v>5</v>
      </c>
      <c r="V1528" s="79">
        <v>2.5</v>
      </c>
      <c r="W1528" s="79">
        <v>5</v>
      </c>
      <c r="X1528">
        <v>1.1100000000000001</v>
      </c>
      <c r="Y1528" t="s">
        <v>781</v>
      </c>
      <c r="Z1528" t="s">
        <v>653</v>
      </c>
      <c r="AA1528">
        <v>1</v>
      </c>
      <c r="AB1528">
        <v>267</v>
      </c>
      <c r="AE1528" t="s">
        <v>532</v>
      </c>
      <c r="AF1528">
        <v>267</v>
      </c>
      <c r="AG1528">
        <v>0.91800000000000004</v>
      </c>
      <c r="AH1528">
        <v>245.10600000000002</v>
      </c>
      <c r="AI1528">
        <v>21.893999999999977</v>
      </c>
      <c r="AJ1528">
        <v>0.91800000000000004</v>
      </c>
      <c r="AK1528">
        <v>245.10600000000002</v>
      </c>
      <c r="AL1528">
        <v>21.893999999999977</v>
      </c>
      <c r="AM1528">
        <v>676.66092857283763</v>
      </c>
      <c r="AN1528">
        <v>60.442479458575846</v>
      </c>
      <c r="AO1528">
        <v>0.75109363071584989</v>
      </c>
      <c r="AP1528">
        <v>6.7091152199019191E-2</v>
      </c>
      <c r="AQ1528">
        <v>0.20269999999999999</v>
      </c>
    </row>
    <row r="1529" spans="1:43" x14ac:dyDescent="0.35">
      <c r="A1529">
        <v>1528</v>
      </c>
      <c r="B1529" s="2">
        <v>114</v>
      </c>
      <c r="C1529" t="s">
        <v>20</v>
      </c>
      <c r="D1529" s="11">
        <v>51.529404999999997</v>
      </c>
      <c r="E1529" s="12">
        <v>0.71365400000000001</v>
      </c>
      <c r="G1529" t="s">
        <v>614</v>
      </c>
      <c r="H1529" s="23">
        <v>0</v>
      </c>
      <c r="I1529">
        <v>806.08996593098504</v>
      </c>
      <c r="J1529" s="82">
        <v>2018</v>
      </c>
      <c r="K1529" t="s">
        <v>30</v>
      </c>
      <c r="L1529">
        <v>25</v>
      </c>
      <c r="M1529">
        <v>2.6364560099999998</v>
      </c>
      <c r="N1529">
        <v>5</v>
      </c>
      <c r="O1529" t="s">
        <v>23</v>
      </c>
      <c r="P1529">
        <v>95.5</v>
      </c>
      <c r="Q1529" t="s">
        <v>13</v>
      </c>
      <c r="R1529" t="s">
        <v>16</v>
      </c>
      <c r="S1529" t="s">
        <v>14</v>
      </c>
      <c r="T1529" s="79">
        <v>0</v>
      </c>
      <c r="U1529" s="79">
        <v>5</v>
      </c>
      <c r="V1529" s="79">
        <v>2.5</v>
      </c>
      <c r="W1529" s="79">
        <v>5</v>
      </c>
      <c r="X1529">
        <v>0.93194745000000001</v>
      </c>
      <c r="Y1529" t="s">
        <v>1114</v>
      </c>
      <c r="Z1529" t="s">
        <v>622</v>
      </c>
      <c r="AA1529">
        <v>1</v>
      </c>
      <c r="AB1529">
        <v>113</v>
      </c>
      <c r="AE1529" t="s">
        <v>532</v>
      </c>
      <c r="AF1529">
        <v>113</v>
      </c>
      <c r="AG1529">
        <v>0.91800000000000004</v>
      </c>
      <c r="AH1529">
        <v>103.73400000000001</v>
      </c>
      <c r="AI1529">
        <v>9.2659999999999911</v>
      </c>
      <c r="AJ1529">
        <v>0.91800000000000004</v>
      </c>
      <c r="AK1529">
        <v>103.73400000000001</v>
      </c>
      <c r="AL1529">
        <v>9.2659999999999911</v>
      </c>
      <c r="AM1529">
        <v>286.37709711135079</v>
      </c>
      <c r="AN1529">
        <v>25.580525014303639</v>
      </c>
      <c r="AO1529">
        <v>0.26688840539132574</v>
      </c>
      <c r="AP1529">
        <v>2.3839705056741489E-2</v>
      </c>
      <c r="AQ1529">
        <v>0.13341858489683281</v>
      </c>
    </row>
    <row r="1530" spans="1:43" x14ac:dyDescent="0.35">
      <c r="A1530">
        <v>1529</v>
      </c>
      <c r="B1530" s="2">
        <v>114</v>
      </c>
      <c r="C1530" t="s">
        <v>20</v>
      </c>
      <c r="D1530">
        <v>50.785826</v>
      </c>
      <c r="E1530">
        <v>-1.114287</v>
      </c>
      <c r="G1530" t="s">
        <v>614</v>
      </c>
      <c r="H1530" s="23">
        <v>10</v>
      </c>
      <c r="I1530">
        <v>497.18781847152798</v>
      </c>
      <c r="J1530" s="80">
        <v>2018</v>
      </c>
      <c r="K1530" t="s">
        <v>30</v>
      </c>
      <c r="L1530">
        <v>25</v>
      </c>
      <c r="M1530">
        <v>2.6364560099999998</v>
      </c>
      <c r="N1530">
        <v>5</v>
      </c>
      <c r="O1530" t="s">
        <v>23</v>
      </c>
      <c r="P1530">
        <v>95.5</v>
      </c>
      <c r="Q1530" t="s">
        <v>13</v>
      </c>
      <c r="R1530" t="s">
        <v>16</v>
      </c>
      <c r="S1530" t="s">
        <v>14</v>
      </c>
      <c r="T1530" s="79">
        <v>0</v>
      </c>
      <c r="U1530" s="79">
        <v>5</v>
      </c>
      <c r="V1530" s="79">
        <v>2.5</v>
      </c>
      <c r="W1530" s="79">
        <v>5</v>
      </c>
      <c r="X1530">
        <v>0.93194745000000001</v>
      </c>
      <c r="Y1530" t="s">
        <v>1114</v>
      </c>
      <c r="Z1530" t="s">
        <v>622</v>
      </c>
      <c r="AA1530">
        <v>1</v>
      </c>
      <c r="AB1530">
        <v>103</v>
      </c>
      <c r="AE1530" t="s">
        <v>532</v>
      </c>
      <c r="AF1530">
        <v>103</v>
      </c>
      <c r="AG1530">
        <v>0.91800000000000004</v>
      </c>
      <c r="AH1530">
        <v>94.554000000000002</v>
      </c>
      <c r="AI1530">
        <v>8.445999999999998</v>
      </c>
      <c r="AJ1530">
        <v>0.91800000000000004</v>
      </c>
      <c r="AK1530">
        <v>94.554000000000002</v>
      </c>
      <c r="AL1530">
        <v>8.445999999999998</v>
      </c>
      <c r="AM1530">
        <v>261.03399117229321</v>
      </c>
      <c r="AN1530">
        <v>23.316761738701565</v>
      </c>
      <c r="AO1530">
        <v>0.24326996243634116</v>
      </c>
      <c r="AP1530">
        <v>2.1729996644640492E-2</v>
      </c>
      <c r="AQ1530">
        <v>0.13208853699948581</v>
      </c>
    </row>
    <row r="1531" spans="1:43" x14ac:dyDescent="0.35">
      <c r="A1531">
        <v>1530</v>
      </c>
      <c r="B1531" s="2">
        <v>114</v>
      </c>
      <c r="C1531" t="s">
        <v>20</v>
      </c>
      <c r="D1531">
        <v>50.354179000000002</v>
      </c>
      <c r="E1531">
        <v>-4.1385930000000002</v>
      </c>
      <c r="G1531" t="s">
        <v>614</v>
      </c>
      <c r="H1531" s="23">
        <v>16</v>
      </c>
      <c r="I1531">
        <v>168.81514804332599</v>
      </c>
      <c r="J1531" s="80">
        <v>2018</v>
      </c>
      <c r="K1531" t="s">
        <v>30</v>
      </c>
      <c r="L1531">
        <v>25</v>
      </c>
      <c r="M1531">
        <v>2.6364560099999998</v>
      </c>
      <c r="N1531">
        <v>5</v>
      </c>
      <c r="O1531" t="s">
        <v>23</v>
      </c>
      <c r="P1531">
        <v>95.5</v>
      </c>
      <c r="Q1531" t="s">
        <v>13</v>
      </c>
      <c r="R1531" t="s">
        <v>16</v>
      </c>
      <c r="S1531" t="s">
        <v>14</v>
      </c>
      <c r="T1531" s="79">
        <v>0</v>
      </c>
      <c r="U1531" s="79">
        <v>5</v>
      </c>
      <c r="V1531" s="79">
        <v>2.5</v>
      </c>
      <c r="W1531" s="79">
        <v>5</v>
      </c>
      <c r="X1531">
        <v>0.93194745000000001</v>
      </c>
      <c r="Y1531" t="s">
        <v>1114</v>
      </c>
      <c r="Z1531" t="s">
        <v>622</v>
      </c>
      <c r="AA1531">
        <v>1</v>
      </c>
      <c r="AB1531">
        <v>124</v>
      </c>
      <c r="AE1531" t="s">
        <v>532</v>
      </c>
      <c r="AF1531">
        <v>124</v>
      </c>
      <c r="AG1531">
        <v>0.91800000000000004</v>
      </c>
      <c r="AH1531">
        <v>113.83200000000001</v>
      </c>
      <c r="AI1531">
        <v>10.167999999999992</v>
      </c>
      <c r="AJ1531">
        <v>0.91800000000000004</v>
      </c>
      <c r="AK1531">
        <v>113.83200000000001</v>
      </c>
      <c r="AL1531">
        <v>10.167999999999992</v>
      </c>
      <c r="AM1531">
        <v>314.25451364431416</v>
      </c>
      <c r="AN1531">
        <v>28.070664617465944</v>
      </c>
      <c r="AO1531">
        <v>0.29286869264180881</v>
      </c>
      <c r="AP1531">
        <v>2.6160384310052614E-2</v>
      </c>
      <c r="AQ1531">
        <v>0.13129688117966493</v>
      </c>
    </row>
    <row r="1532" spans="1:43" x14ac:dyDescent="0.35">
      <c r="A1532">
        <v>1531</v>
      </c>
      <c r="B1532" s="2">
        <v>114</v>
      </c>
      <c r="C1532" t="s">
        <v>20</v>
      </c>
      <c r="D1532">
        <v>51.661127999999998</v>
      </c>
      <c r="E1532">
        <v>-4.2458200000000001</v>
      </c>
      <c r="G1532" t="s">
        <v>614</v>
      </c>
      <c r="H1532" s="23">
        <v>3</v>
      </c>
      <c r="I1532">
        <v>124.29658306779601</v>
      </c>
      <c r="J1532" s="80">
        <v>2018</v>
      </c>
      <c r="K1532" t="s">
        <v>30</v>
      </c>
      <c r="L1532">
        <v>25</v>
      </c>
      <c r="M1532">
        <v>2.6364560099999998</v>
      </c>
      <c r="N1532">
        <v>5</v>
      </c>
      <c r="O1532" t="s">
        <v>23</v>
      </c>
      <c r="P1532">
        <v>95.5</v>
      </c>
      <c r="Q1532" t="s">
        <v>13</v>
      </c>
      <c r="R1532" t="s">
        <v>16</v>
      </c>
      <c r="S1532" t="s">
        <v>14</v>
      </c>
      <c r="T1532" s="79">
        <v>0</v>
      </c>
      <c r="U1532" s="79">
        <v>5</v>
      </c>
      <c r="V1532" s="79">
        <v>2.5</v>
      </c>
      <c r="W1532" s="79">
        <v>5</v>
      </c>
      <c r="X1532">
        <v>0.93194745000000001</v>
      </c>
      <c r="Y1532" t="s">
        <v>1114</v>
      </c>
      <c r="Z1532" t="s">
        <v>622</v>
      </c>
      <c r="AA1532">
        <v>1</v>
      </c>
      <c r="AB1532">
        <v>151</v>
      </c>
      <c r="AE1532" t="s">
        <v>532</v>
      </c>
      <c r="AF1532">
        <v>151</v>
      </c>
      <c r="AG1532">
        <v>0.91800000000000004</v>
      </c>
      <c r="AH1532">
        <v>138.61799999999999</v>
      </c>
      <c r="AI1532">
        <v>12.382000000000005</v>
      </c>
      <c r="AJ1532">
        <v>0.91800000000000004</v>
      </c>
      <c r="AK1532">
        <v>138.61799999999999</v>
      </c>
      <c r="AL1532">
        <v>12.382000000000005</v>
      </c>
      <c r="AM1532">
        <v>382.6808996797696</v>
      </c>
      <c r="AN1532">
        <v>34.182825461591634</v>
      </c>
      <c r="AO1532">
        <v>0.35663848862026709</v>
      </c>
      <c r="AP1532">
        <v>3.1856597022725398E-2</v>
      </c>
      <c r="AQ1532">
        <v>0.13301817039062197</v>
      </c>
    </row>
    <row r="1533" spans="1:43" x14ac:dyDescent="0.35">
      <c r="A1533">
        <v>1532</v>
      </c>
      <c r="B1533" s="2">
        <v>114</v>
      </c>
      <c r="C1533" t="s">
        <v>20</v>
      </c>
      <c r="D1533">
        <v>51.700569999999999</v>
      </c>
      <c r="E1533">
        <v>-5.0568860000000004</v>
      </c>
      <c r="G1533" t="s">
        <v>614</v>
      </c>
      <c r="H1533" s="23">
        <v>15</v>
      </c>
      <c r="I1533">
        <v>85.755181114593498</v>
      </c>
      <c r="J1533" s="80">
        <v>2018</v>
      </c>
      <c r="K1533" t="s">
        <v>30</v>
      </c>
      <c r="L1533">
        <v>25</v>
      </c>
      <c r="M1533">
        <v>2.6364560099999998</v>
      </c>
      <c r="N1533">
        <v>5</v>
      </c>
      <c r="O1533" t="s">
        <v>23</v>
      </c>
      <c r="P1533">
        <v>95.5</v>
      </c>
      <c r="Q1533" t="s">
        <v>13</v>
      </c>
      <c r="R1533" t="s">
        <v>16</v>
      </c>
      <c r="S1533" t="s">
        <v>14</v>
      </c>
      <c r="T1533" s="79">
        <v>0</v>
      </c>
      <c r="U1533" s="79">
        <v>5</v>
      </c>
      <c r="V1533" s="79">
        <v>2.5</v>
      </c>
      <c r="W1533" s="79">
        <v>5</v>
      </c>
      <c r="X1533">
        <v>0.93194745000000001</v>
      </c>
      <c r="Y1533" t="s">
        <v>1114</v>
      </c>
      <c r="Z1533" t="s">
        <v>622</v>
      </c>
      <c r="AA1533">
        <v>1</v>
      </c>
      <c r="AB1533">
        <v>92</v>
      </c>
      <c r="AE1533" t="s">
        <v>532</v>
      </c>
      <c r="AF1533">
        <v>92</v>
      </c>
      <c r="AG1533">
        <v>0.91800000000000004</v>
      </c>
      <c r="AH1533">
        <v>84.456000000000003</v>
      </c>
      <c r="AI1533">
        <v>7.5439999999999969</v>
      </c>
      <c r="AJ1533">
        <v>0.91800000000000004</v>
      </c>
      <c r="AK1533">
        <v>84.456000000000003</v>
      </c>
      <c r="AL1533">
        <v>7.5439999999999969</v>
      </c>
      <c r="AM1533">
        <v>233.15657463932985</v>
      </c>
      <c r="AN1533">
        <v>20.826622135539257</v>
      </c>
      <c r="AO1533">
        <v>0.21728967518585812</v>
      </c>
      <c r="AP1533">
        <v>1.9409317391329364E-2</v>
      </c>
      <c r="AQ1533">
        <v>0.13142849355358946</v>
      </c>
    </row>
    <row r="1534" spans="1:43" x14ac:dyDescent="0.35">
      <c r="A1534">
        <v>1533</v>
      </c>
      <c r="B1534" s="2">
        <v>114</v>
      </c>
      <c r="C1534" t="s">
        <v>20</v>
      </c>
      <c r="D1534" s="11">
        <v>51.529404999999997</v>
      </c>
      <c r="E1534" s="12">
        <v>0.71365400000000001</v>
      </c>
      <c r="G1534" t="s">
        <v>57</v>
      </c>
      <c r="H1534" s="23">
        <v>0</v>
      </c>
      <c r="I1534">
        <v>806.08996593098504</v>
      </c>
      <c r="J1534" s="82">
        <v>2018</v>
      </c>
      <c r="K1534" t="s">
        <v>30</v>
      </c>
      <c r="L1534">
        <v>25</v>
      </c>
      <c r="M1534">
        <v>2.6364560099999998</v>
      </c>
      <c r="N1534">
        <v>5</v>
      </c>
      <c r="O1534" t="s">
        <v>23</v>
      </c>
      <c r="P1534">
        <v>95.5</v>
      </c>
      <c r="Q1534" t="s">
        <v>13</v>
      </c>
      <c r="R1534" t="s">
        <v>16</v>
      </c>
      <c r="S1534" t="s">
        <v>14</v>
      </c>
      <c r="T1534" s="79">
        <v>0</v>
      </c>
      <c r="U1534" s="79">
        <v>5</v>
      </c>
      <c r="V1534" s="79">
        <v>2.5</v>
      </c>
      <c r="W1534" s="79">
        <v>5</v>
      </c>
      <c r="X1534">
        <v>1.6364102199999999</v>
      </c>
      <c r="Y1534" t="s">
        <v>801</v>
      </c>
      <c r="Z1534" t="s">
        <v>654</v>
      </c>
      <c r="AA1534">
        <v>1</v>
      </c>
      <c r="AB1534">
        <v>151</v>
      </c>
      <c r="AE1534" t="s">
        <v>532</v>
      </c>
      <c r="AF1534">
        <v>151</v>
      </c>
      <c r="AG1534">
        <v>0.91800000000000004</v>
      </c>
      <c r="AH1534">
        <v>138.61799999999999</v>
      </c>
      <c r="AI1534">
        <v>12.382000000000005</v>
      </c>
      <c r="AJ1534">
        <v>0.91800000000000004</v>
      </c>
      <c r="AK1534">
        <v>138.61799999999999</v>
      </c>
      <c r="AL1534">
        <v>12.382000000000005</v>
      </c>
      <c r="AM1534">
        <v>382.6808996797696</v>
      </c>
      <c r="AN1534">
        <v>34.182825461591634</v>
      </c>
      <c r="AO1534">
        <v>0.62622293523476968</v>
      </c>
      <c r="AP1534">
        <v>5.5937124933824765E-2</v>
      </c>
      <c r="AQ1534">
        <v>0.20269999999999999</v>
      </c>
    </row>
    <row r="1535" spans="1:43" x14ac:dyDescent="0.35">
      <c r="A1535">
        <v>1534</v>
      </c>
      <c r="B1535" s="2">
        <v>114</v>
      </c>
      <c r="C1535" t="s">
        <v>20</v>
      </c>
      <c r="D1535">
        <v>50.785826</v>
      </c>
      <c r="E1535">
        <v>-1.114287</v>
      </c>
      <c r="G1535" t="s">
        <v>57</v>
      </c>
      <c r="H1535" s="23">
        <v>10</v>
      </c>
      <c r="I1535">
        <v>497.18781847152798</v>
      </c>
      <c r="J1535" s="80">
        <v>2018</v>
      </c>
      <c r="K1535" t="s">
        <v>30</v>
      </c>
      <c r="L1535">
        <v>25</v>
      </c>
      <c r="M1535">
        <v>2.6364560099999998</v>
      </c>
      <c r="N1535">
        <v>5</v>
      </c>
      <c r="O1535" t="s">
        <v>23</v>
      </c>
      <c r="P1535">
        <v>95.5</v>
      </c>
      <c r="Q1535" t="s">
        <v>13</v>
      </c>
      <c r="R1535" t="s">
        <v>16</v>
      </c>
      <c r="S1535" t="s">
        <v>14</v>
      </c>
      <c r="T1535" s="79">
        <v>0</v>
      </c>
      <c r="U1535" s="79">
        <v>5</v>
      </c>
      <c r="V1535" s="79">
        <v>2.5</v>
      </c>
      <c r="W1535" s="79">
        <v>5</v>
      </c>
      <c r="X1535">
        <v>1.19</v>
      </c>
      <c r="Y1535" t="s">
        <v>781</v>
      </c>
      <c r="Z1535" t="s">
        <v>653</v>
      </c>
      <c r="AA1535">
        <v>1</v>
      </c>
      <c r="AB1535">
        <v>214</v>
      </c>
      <c r="AE1535" t="s">
        <v>532</v>
      </c>
      <c r="AF1535">
        <v>214</v>
      </c>
      <c r="AG1535">
        <v>0.91800000000000004</v>
      </c>
      <c r="AH1535">
        <v>196.452</v>
      </c>
      <c r="AI1535">
        <v>17.548000000000002</v>
      </c>
      <c r="AJ1535">
        <v>0.91800000000000004</v>
      </c>
      <c r="AK1535">
        <v>196.452</v>
      </c>
      <c r="AL1535">
        <v>17.548000000000002</v>
      </c>
      <c r="AM1535">
        <v>542.34246709583238</v>
      </c>
      <c r="AN1535">
        <v>48.444534097884819</v>
      </c>
      <c r="AO1535">
        <v>0.64538753584404041</v>
      </c>
      <c r="AP1535">
        <v>5.7648995576482939E-2</v>
      </c>
      <c r="AQ1535">
        <v>0.20269999999999999</v>
      </c>
    </row>
    <row r="1536" spans="1:43" x14ac:dyDescent="0.35">
      <c r="A1536">
        <v>1535</v>
      </c>
      <c r="B1536" s="2">
        <v>114</v>
      </c>
      <c r="C1536" t="s">
        <v>20</v>
      </c>
      <c r="D1536">
        <v>50.354179000000002</v>
      </c>
      <c r="E1536">
        <v>-4.1385930000000002</v>
      </c>
      <c r="G1536" t="s">
        <v>57</v>
      </c>
      <c r="H1536" s="23">
        <v>16</v>
      </c>
      <c r="I1536">
        <v>168.81514804332599</v>
      </c>
      <c r="J1536" s="80">
        <v>2018</v>
      </c>
      <c r="K1536" t="s">
        <v>30</v>
      </c>
      <c r="L1536">
        <v>25</v>
      </c>
      <c r="M1536">
        <v>2.6364560099999998</v>
      </c>
      <c r="N1536">
        <v>5</v>
      </c>
      <c r="O1536" t="s">
        <v>23</v>
      </c>
      <c r="P1536">
        <v>95.5</v>
      </c>
      <c r="Q1536" t="s">
        <v>13</v>
      </c>
      <c r="R1536" t="s">
        <v>16</v>
      </c>
      <c r="S1536" t="s">
        <v>14</v>
      </c>
      <c r="T1536" s="79">
        <v>0</v>
      </c>
      <c r="U1536" s="79">
        <v>5</v>
      </c>
      <c r="V1536" s="79">
        <v>2.5</v>
      </c>
      <c r="W1536" s="79">
        <v>5</v>
      </c>
      <c r="X1536">
        <v>0.77</v>
      </c>
      <c r="Y1536" t="s">
        <v>781</v>
      </c>
      <c r="Z1536" t="s">
        <v>653</v>
      </c>
      <c r="AA1536">
        <v>1</v>
      </c>
      <c r="AB1536">
        <v>137</v>
      </c>
      <c r="AE1536" t="s">
        <v>532</v>
      </c>
      <c r="AF1536">
        <v>137</v>
      </c>
      <c r="AG1536">
        <v>0.91800000000000004</v>
      </c>
      <c r="AH1536">
        <v>125.76600000000001</v>
      </c>
      <c r="AI1536">
        <v>11.233999999999995</v>
      </c>
      <c r="AJ1536">
        <v>0.91800000000000004</v>
      </c>
      <c r="AK1536">
        <v>125.76600000000001</v>
      </c>
      <c r="AL1536">
        <v>11.233999999999995</v>
      </c>
      <c r="AM1536">
        <v>347.20055136508898</v>
      </c>
      <c r="AN1536">
        <v>31.013556875748677</v>
      </c>
      <c r="AO1536">
        <v>0.26734442455111851</v>
      </c>
      <c r="AP1536">
        <v>2.388043879432648E-2</v>
      </c>
      <c r="AQ1536">
        <v>0.20269999999999999</v>
      </c>
    </row>
    <row r="1537" spans="1:43" x14ac:dyDescent="0.35">
      <c r="A1537">
        <v>1536</v>
      </c>
      <c r="B1537" s="2">
        <v>114</v>
      </c>
      <c r="C1537" t="s">
        <v>20</v>
      </c>
      <c r="D1537">
        <v>51.661127999999998</v>
      </c>
      <c r="E1537">
        <v>-4.2458200000000001</v>
      </c>
      <c r="G1537" t="s">
        <v>57</v>
      </c>
      <c r="H1537" s="23">
        <v>3</v>
      </c>
      <c r="I1537">
        <v>124.29658306779601</v>
      </c>
      <c r="J1537" s="80">
        <v>2018</v>
      </c>
      <c r="K1537" t="s">
        <v>30</v>
      </c>
      <c r="L1537">
        <v>25</v>
      </c>
      <c r="M1537">
        <v>2.6364560099999998</v>
      </c>
      <c r="N1537">
        <v>5</v>
      </c>
      <c r="O1537" t="s">
        <v>23</v>
      </c>
      <c r="P1537">
        <v>95.5</v>
      </c>
      <c r="Q1537" t="s">
        <v>13</v>
      </c>
      <c r="R1537" t="s">
        <v>16</v>
      </c>
      <c r="S1537" t="s">
        <v>14</v>
      </c>
      <c r="T1537" s="79">
        <v>0</v>
      </c>
      <c r="U1537" s="79">
        <v>5</v>
      </c>
      <c r="V1537" s="79">
        <v>2.5</v>
      </c>
      <c r="W1537" s="79">
        <v>5</v>
      </c>
      <c r="X1537">
        <v>1.0900000000000001</v>
      </c>
      <c r="Y1537" t="s">
        <v>781</v>
      </c>
      <c r="Z1537" t="s">
        <v>653</v>
      </c>
      <c r="AA1537">
        <v>1</v>
      </c>
      <c r="AB1537">
        <v>220</v>
      </c>
      <c r="AE1537" t="s">
        <v>532</v>
      </c>
      <c r="AF1537">
        <v>220</v>
      </c>
      <c r="AG1537">
        <v>0.91800000000000004</v>
      </c>
      <c r="AH1537">
        <v>201.96</v>
      </c>
      <c r="AI1537">
        <v>18.039999999999992</v>
      </c>
      <c r="AJ1537">
        <v>0.91800000000000004</v>
      </c>
      <c r="AK1537">
        <v>201.96</v>
      </c>
      <c r="AL1537">
        <v>18.039999999999992</v>
      </c>
      <c r="AM1537">
        <v>557.54833065926709</v>
      </c>
      <c r="AN1537">
        <v>49.802792063246045</v>
      </c>
      <c r="AO1537">
        <v>0.60772768041860126</v>
      </c>
      <c r="AP1537">
        <v>5.4285043348938196E-2</v>
      </c>
      <c r="AQ1537">
        <v>0.20269999999999999</v>
      </c>
    </row>
    <row r="1538" spans="1:43" x14ac:dyDescent="0.35">
      <c r="A1538">
        <v>1537</v>
      </c>
      <c r="B1538" s="2">
        <v>114</v>
      </c>
      <c r="C1538" t="s">
        <v>20</v>
      </c>
      <c r="D1538">
        <v>51.700569999999999</v>
      </c>
      <c r="E1538">
        <v>-5.0568860000000004</v>
      </c>
      <c r="G1538" t="s">
        <v>57</v>
      </c>
      <c r="H1538" s="23">
        <v>15</v>
      </c>
      <c r="I1538">
        <v>85.755181114593498</v>
      </c>
      <c r="J1538" s="80">
        <v>2018</v>
      </c>
      <c r="K1538" t="s">
        <v>30</v>
      </c>
      <c r="L1538">
        <v>25</v>
      </c>
      <c r="M1538">
        <v>2.6364560099999998</v>
      </c>
      <c r="N1538">
        <v>5</v>
      </c>
      <c r="O1538" t="s">
        <v>23</v>
      </c>
      <c r="P1538">
        <v>95.5</v>
      </c>
      <c r="Q1538" t="s">
        <v>13</v>
      </c>
      <c r="R1538" t="s">
        <v>16</v>
      </c>
      <c r="S1538" t="s">
        <v>14</v>
      </c>
      <c r="T1538" s="79">
        <v>0</v>
      </c>
      <c r="U1538" s="79">
        <v>5</v>
      </c>
      <c r="V1538" s="79">
        <v>2.5</v>
      </c>
      <c r="W1538" s="79">
        <v>5</v>
      </c>
      <c r="X1538">
        <v>0.98</v>
      </c>
      <c r="Y1538" t="s">
        <v>781</v>
      </c>
      <c r="Z1538" t="s">
        <v>653</v>
      </c>
      <c r="AA1538">
        <v>1</v>
      </c>
      <c r="AB1538">
        <v>164</v>
      </c>
      <c r="AE1538" t="s">
        <v>532</v>
      </c>
      <c r="AF1538">
        <v>164</v>
      </c>
      <c r="AG1538">
        <v>0.91800000000000004</v>
      </c>
      <c r="AH1538">
        <v>150.55199999999999</v>
      </c>
      <c r="AI1538">
        <v>13.448000000000008</v>
      </c>
      <c r="AJ1538">
        <v>0.91800000000000004</v>
      </c>
      <c r="AK1538">
        <v>150.55199999999999</v>
      </c>
      <c r="AL1538">
        <v>13.448000000000008</v>
      </c>
      <c r="AM1538">
        <v>415.62693740054442</v>
      </c>
      <c r="AN1538">
        <v>37.125717719874359</v>
      </c>
      <c r="AO1538">
        <v>0.40731439865253349</v>
      </c>
      <c r="AP1538">
        <v>3.6383203365476867E-2</v>
      </c>
      <c r="AQ1538">
        <v>0.20269999999999999</v>
      </c>
    </row>
    <row r="1539" spans="1:43" x14ac:dyDescent="0.35">
      <c r="A1539">
        <v>1538</v>
      </c>
      <c r="B1539" s="2">
        <v>115</v>
      </c>
      <c r="C1539" t="s">
        <v>20</v>
      </c>
      <c r="D1539" s="4">
        <v>36.787638999999999</v>
      </c>
      <c r="E1539" s="5">
        <v>-2.5889169999999999</v>
      </c>
      <c r="F1539">
        <v>0.04</v>
      </c>
      <c r="G1539" t="s">
        <v>57</v>
      </c>
      <c r="H1539">
        <v>1.5</v>
      </c>
      <c r="I1539">
        <v>70.177194315602605</v>
      </c>
      <c r="J1539" s="80">
        <v>2017</v>
      </c>
      <c r="K1539" t="s">
        <v>30</v>
      </c>
      <c r="L1539">
        <v>100</v>
      </c>
      <c r="M1539">
        <v>11.428783320000001</v>
      </c>
      <c r="N1539">
        <v>5</v>
      </c>
      <c r="O1539" t="s">
        <v>15</v>
      </c>
      <c r="P1539">
        <v>97</v>
      </c>
      <c r="Q1539" t="s">
        <v>13</v>
      </c>
      <c r="R1539" t="s">
        <v>14</v>
      </c>
      <c r="S1539" t="s">
        <v>14</v>
      </c>
      <c r="T1539" s="79">
        <v>0</v>
      </c>
      <c r="U1539" s="79">
        <v>1</v>
      </c>
      <c r="V1539" s="79">
        <v>0.5</v>
      </c>
      <c r="W1539" s="79">
        <v>1</v>
      </c>
      <c r="X1539">
        <v>0.627337917333333</v>
      </c>
      <c r="Y1539" t="s">
        <v>716</v>
      </c>
      <c r="Z1539" t="s">
        <v>655</v>
      </c>
      <c r="AA1539">
        <v>1</v>
      </c>
      <c r="AB1539">
        <v>2173</v>
      </c>
      <c r="AE1539" t="s">
        <v>532</v>
      </c>
      <c r="AF1539">
        <v>2173</v>
      </c>
      <c r="AG1539">
        <v>0.1</v>
      </c>
      <c r="AH1539">
        <v>217.3</v>
      </c>
      <c r="AI1539">
        <v>1955.7</v>
      </c>
      <c r="AJ1539">
        <v>0.1</v>
      </c>
      <c r="AK1539">
        <v>217.3</v>
      </c>
      <c r="AL1539">
        <v>1955.7</v>
      </c>
      <c r="AM1539">
        <v>2560.2831086969077</v>
      </c>
      <c r="AN1539">
        <v>23042.547978272167</v>
      </c>
      <c r="AO1539">
        <v>1.6061626731936294</v>
      </c>
      <c r="AP1539">
        <v>14.455464058742665</v>
      </c>
      <c r="AQ1539">
        <v>0.20269999999999999</v>
      </c>
    </row>
    <row r="1540" spans="1:43" x14ac:dyDescent="0.35">
      <c r="A1540">
        <v>1539</v>
      </c>
      <c r="B1540" s="2">
        <v>115</v>
      </c>
      <c r="C1540" t="s">
        <v>20</v>
      </c>
      <c r="D1540" s="4">
        <v>36.787638999999999</v>
      </c>
      <c r="E1540" s="5">
        <v>-2.5889169999999999</v>
      </c>
      <c r="F1540">
        <v>0.04</v>
      </c>
      <c r="G1540" t="s">
        <v>57</v>
      </c>
      <c r="H1540">
        <v>1.5</v>
      </c>
      <c r="I1540">
        <v>70.177194315602605</v>
      </c>
      <c r="J1540" s="80">
        <v>2017</v>
      </c>
      <c r="K1540" t="s">
        <v>30</v>
      </c>
      <c r="L1540">
        <v>100</v>
      </c>
      <c r="M1540">
        <v>11.428783320000001</v>
      </c>
      <c r="N1540">
        <v>5</v>
      </c>
      <c r="O1540" t="s">
        <v>15</v>
      </c>
      <c r="P1540">
        <v>97</v>
      </c>
      <c r="Q1540" t="s">
        <v>13</v>
      </c>
      <c r="R1540" t="s">
        <v>14</v>
      </c>
      <c r="S1540" t="s">
        <v>14</v>
      </c>
      <c r="T1540" s="79">
        <v>1</v>
      </c>
      <c r="U1540" s="79">
        <v>2</v>
      </c>
      <c r="V1540" s="79">
        <v>1.5</v>
      </c>
      <c r="W1540" s="79">
        <v>1</v>
      </c>
      <c r="X1540">
        <v>0.627337917333333</v>
      </c>
      <c r="Y1540" t="s">
        <v>716</v>
      </c>
      <c r="Z1540" t="s">
        <v>655</v>
      </c>
      <c r="AA1540">
        <v>1</v>
      </c>
      <c r="AB1540">
        <v>1908</v>
      </c>
      <c r="AE1540" t="s">
        <v>532</v>
      </c>
      <c r="AF1540">
        <v>1908</v>
      </c>
      <c r="AG1540">
        <v>0.1</v>
      </c>
      <c r="AH1540">
        <v>190.8</v>
      </c>
      <c r="AI1540">
        <v>1717.2</v>
      </c>
      <c r="AJ1540">
        <v>0.1</v>
      </c>
      <c r="AK1540">
        <v>190.8</v>
      </c>
      <c r="AL1540">
        <v>1717.2</v>
      </c>
      <c r="AM1540">
        <v>2248.0534612948459</v>
      </c>
      <c r="AN1540">
        <v>20232.48115165361</v>
      </c>
      <c r="AO1540">
        <v>1.4102891764626992</v>
      </c>
      <c r="AP1540">
        <v>12.69260258816429</v>
      </c>
      <c r="AQ1540">
        <v>0.20269999999999999</v>
      </c>
    </row>
    <row r="1541" spans="1:43" x14ac:dyDescent="0.35">
      <c r="A1541">
        <v>1540</v>
      </c>
      <c r="B1541" s="2">
        <v>115</v>
      </c>
      <c r="C1541" t="s">
        <v>20</v>
      </c>
      <c r="D1541" s="4">
        <v>36.787638999999999</v>
      </c>
      <c r="E1541" s="5">
        <v>-2.5889169999999999</v>
      </c>
      <c r="F1541">
        <v>0.04</v>
      </c>
      <c r="G1541" t="s">
        <v>57</v>
      </c>
      <c r="H1541">
        <v>1.5</v>
      </c>
      <c r="I1541">
        <v>70.177194315602605</v>
      </c>
      <c r="J1541" s="80">
        <v>2017</v>
      </c>
      <c r="K1541" t="s">
        <v>30</v>
      </c>
      <c r="L1541">
        <v>100</v>
      </c>
      <c r="M1541">
        <v>11.428783320000001</v>
      </c>
      <c r="N1541">
        <v>5</v>
      </c>
      <c r="O1541" t="s">
        <v>15</v>
      </c>
      <c r="P1541">
        <v>97</v>
      </c>
      <c r="Q1541" t="s">
        <v>13</v>
      </c>
      <c r="R1541" t="s">
        <v>14</v>
      </c>
      <c r="S1541" t="s">
        <v>14</v>
      </c>
      <c r="T1541" s="79">
        <v>2</v>
      </c>
      <c r="U1541" s="79">
        <v>3</v>
      </c>
      <c r="V1541" s="79">
        <v>2.5</v>
      </c>
      <c r="W1541" s="79">
        <v>1</v>
      </c>
      <c r="X1541">
        <v>0.627337917333333</v>
      </c>
      <c r="Y1541" t="s">
        <v>716</v>
      </c>
      <c r="Z1541" t="s">
        <v>655</v>
      </c>
      <c r="AA1541">
        <v>1</v>
      </c>
      <c r="AB1541">
        <v>1514</v>
      </c>
      <c r="AE1541" t="s">
        <v>532</v>
      </c>
      <c r="AF1541">
        <v>1514</v>
      </c>
      <c r="AG1541">
        <v>0.1</v>
      </c>
      <c r="AH1541">
        <v>151.4</v>
      </c>
      <c r="AI1541">
        <v>1362.6</v>
      </c>
      <c r="AJ1541">
        <v>0.1</v>
      </c>
      <c r="AK1541">
        <v>151.4</v>
      </c>
      <c r="AL1541">
        <v>1362.6</v>
      </c>
      <c r="AM1541">
        <v>1783.832777987629</v>
      </c>
      <c r="AN1541">
        <v>16054.495001888659</v>
      </c>
      <c r="AO1541">
        <v>1.1190659398136931</v>
      </c>
      <c r="AP1541">
        <v>10.071593458323237</v>
      </c>
      <c r="AQ1541">
        <v>0.20269999999999999</v>
      </c>
    </row>
    <row r="1542" spans="1:43" x14ac:dyDescent="0.35">
      <c r="A1542">
        <v>1541</v>
      </c>
      <c r="B1542" s="2">
        <v>115</v>
      </c>
      <c r="C1542" t="s">
        <v>20</v>
      </c>
      <c r="D1542" s="4">
        <v>36.787638999999999</v>
      </c>
      <c r="E1542" s="5">
        <v>-2.5889169999999999</v>
      </c>
      <c r="F1542">
        <v>0.04</v>
      </c>
      <c r="G1542" t="s">
        <v>57</v>
      </c>
      <c r="H1542">
        <v>1.5</v>
      </c>
      <c r="I1542">
        <v>70.177194315602605</v>
      </c>
      <c r="J1542" s="80">
        <v>2017</v>
      </c>
      <c r="K1542" t="s">
        <v>30</v>
      </c>
      <c r="L1542">
        <v>100</v>
      </c>
      <c r="M1542">
        <v>11.428783320000001</v>
      </c>
      <c r="N1542">
        <v>5</v>
      </c>
      <c r="O1542" t="s">
        <v>15</v>
      </c>
      <c r="P1542">
        <v>97</v>
      </c>
      <c r="Q1542" t="s">
        <v>13</v>
      </c>
      <c r="R1542" t="s">
        <v>14</v>
      </c>
      <c r="S1542" t="s">
        <v>14</v>
      </c>
      <c r="T1542" s="79">
        <v>3</v>
      </c>
      <c r="U1542" s="79">
        <v>4</v>
      </c>
      <c r="V1542" s="79">
        <v>3.5</v>
      </c>
      <c r="W1542" s="79">
        <v>1</v>
      </c>
      <c r="X1542">
        <v>0.627337917333333</v>
      </c>
      <c r="Y1542" t="s">
        <v>716</v>
      </c>
      <c r="Z1542" t="s">
        <v>655</v>
      </c>
      <c r="AA1542">
        <v>1</v>
      </c>
      <c r="AB1542">
        <v>435</v>
      </c>
      <c r="AE1542" t="s">
        <v>532</v>
      </c>
      <c r="AF1542">
        <v>435</v>
      </c>
      <c r="AG1542">
        <v>0.1</v>
      </c>
      <c r="AH1542">
        <v>43.5</v>
      </c>
      <c r="AI1542">
        <v>391.5</v>
      </c>
      <c r="AJ1542">
        <v>0.1</v>
      </c>
      <c r="AK1542">
        <v>43.5</v>
      </c>
      <c r="AL1542">
        <v>391.5</v>
      </c>
      <c r="AM1542">
        <v>512.52791177319591</v>
      </c>
      <c r="AN1542">
        <v>4612.7512059587634</v>
      </c>
      <c r="AO1542">
        <v>0.32152819274699895</v>
      </c>
      <c r="AP1542">
        <v>2.8937537347229907</v>
      </c>
      <c r="AQ1542">
        <v>0.20269999999999999</v>
      </c>
    </row>
    <row r="1543" spans="1:43" x14ac:dyDescent="0.35">
      <c r="A1543">
        <v>1542</v>
      </c>
      <c r="B1543" s="2">
        <v>115</v>
      </c>
      <c r="C1543" t="s">
        <v>20</v>
      </c>
      <c r="D1543" s="4">
        <v>36.787638999999999</v>
      </c>
      <c r="E1543" s="5">
        <v>-2.5889169999999999</v>
      </c>
      <c r="F1543">
        <v>0.04</v>
      </c>
      <c r="G1543" t="s">
        <v>57</v>
      </c>
      <c r="H1543">
        <v>1.5</v>
      </c>
      <c r="I1543">
        <v>70.177194315602605</v>
      </c>
      <c r="J1543" s="80">
        <v>2017</v>
      </c>
      <c r="K1543" t="s">
        <v>30</v>
      </c>
      <c r="L1543">
        <v>100</v>
      </c>
      <c r="M1543">
        <v>11.428783320000001</v>
      </c>
      <c r="N1543">
        <v>5</v>
      </c>
      <c r="O1543" t="s">
        <v>15</v>
      </c>
      <c r="P1543">
        <v>97</v>
      </c>
      <c r="Q1543" t="s">
        <v>13</v>
      </c>
      <c r="R1543" t="s">
        <v>14</v>
      </c>
      <c r="S1543" t="s">
        <v>14</v>
      </c>
      <c r="T1543" s="79">
        <v>4</v>
      </c>
      <c r="U1543" s="79">
        <v>5</v>
      </c>
      <c r="V1543" s="79">
        <v>4.5</v>
      </c>
      <c r="W1543" s="79">
        <v>1</v>
      </c>
      <c r="X1543">
        <v>0.627337917333333</v>
      </c>
      <c r="Y1543" t="s">
        <v>716</v>
      </c>
      <c r="Z1543" t="s">
        <v>655</v>
      </c>
      <c r="AA1543">
        <v>1</v>
      </c>
      <c r="AB1543">
        <v>141</v>
      </c>
      <c r="AE1543" t="s">
        <v>532</v>
      </c>
      <c r="AF1543">
        <v>141</v>
      </c>
      <c r="AG1543">
        <v>0.1</v>
      </c>
      <c r="AH1543">
        <v>14.100000000000001</v>
      </c>
      <c r="AI1543">
        <v>126.9</v>
      </c>
      <c r="AJ1543">
        <v>0.1</v>
      </c>
      <c r="AK1543">
        <v>14.100000000000001</v>
      </c>
      <c r="AL1543">
        <v>126.9</v>
      </c>
      <c r="AM1543">
        <v>166.12973691958766</v>
      </c>
      <c r="AN1543">
        <v>1495.1676322762889</v>
      </c>
      <c r="AO1543">
        <v>0.10421948316626864</v>
      </c>
      <c r="AP1543">
        <v>0.93797534849641784</v>
      </c>
      <c r="AQ1543">
        <v>0.20269999999999999</v>
      </c>
    </row>
    <row r="1544" spans="1:43" x14ac:dyDescent="0.35">
      <c r="A1544">
        <v>1543</v>
      </c>
      <c r="B1544" s="2">
        <v>115</v>
      </c>
      <c r="C1544" t="s">
        <v>20</v>
      </c>
      <c r="D1544" s="4">
        <v>36.787638999999999</v>
      </c>
      <c r="E1544" s="5">
        <v>-2.5889169999999999</v>
      </c>
      <c r="F1544">
        <v>0.04</v>
      </c>
      <c r="G1544" t="s">
        <v>57</v>
      </c>
      <c r="H1544">
        <v>1.5</v>
      </c>
      <c r="I1544">
        <v>70.177194315602605</v>
      </c>
      <c r="J1544" s="80">
        <v>2017</v>
      </c>
      <c r="K1544" t="s">
        <v>30</v>
      </c>
      <c r="L1544">
        <v>100</v>
      </c>
      <c r="M1544">
        <v>11.428783320000001</v>
      </c>
      <c r="N1544">
        <v>5</v>
      </c>
      <c r="O1544" t="s">
        <v>15</v>
      </c>
      <c r="P1544">
        <v>97</v>
      </c>
      <c r="Q1544" t="s">
        <v>13</v>
      </c>
      <c r="R1544" t="s">
        <v>14</v>
      </c>
      <c r="S1544" t="s">
        <v>14</v>
      </c>
      <c r="T1544" s="79">
        <v>5</v>
      </c>
      <c r="U1544" s="79">
        <v>6</v>
      </c>
      <c r="V1544" s="79">
        <v>5.5</v>
      </c>
      <c r="W1544" s="79">
        <v>1</v>
      </c>
      <c r="X1544">
        <v>0.627337917333333</v>
      </c>
      <c r="Y1544" t="s">
        <v>716</v>
      </c>
      <c r="Z1544" t="s">
        <v>655</v>
      </c>
      <c r="AA1544">
        <v>1</v>
      </c>
      <c r="AB1544">
        <v>62</v>
      </c>
      <c r="AE1544" t="s">
        <v>532</v>
      </c>
      <c r="AF1544">
        <v>62</v>
      </c>
      <c r="AG1544">
        <v>0.1</v>
      </c>
      <c r="AH1544">
        <v>6.2</v>
      </c>
      <c r="AI1544">
        <v>55.8</v>
      </c>
      <c r="AJ1544">
        <v>0.1</v>
      </c>
      <c r="AK1544">
        <v>6.2</v>
      </c>
      <c r="AL1544">
        <v>55.8</v>
      </c>
      <c r="AM1544">
        <v>73.049955241237114</v>
      </c>
      <c r="AN1544">
        <v>657.44959717113397</v>
      </c>
      <c r="AO1544">
        <v>4.5827006782330884E-2</v>
      </c>
      <c r="AP1544">
        <v>0.41244306104097789</v>
      </c>
      <c r="AQ1544">
        <v>0.20269999999999999</v>
      </c>
    </row>
    <row r="1545" spans="1:43" x14ac:dyDescent="0.35">
      <c r="A1545">
        <v>1544</v>
      </c>
      <c r="B1545" s="2">
        <v>115</v>
      </c>
      <c r="C1545" t="s">
        <v>20</v>
      </c>
      <c r="D1545" s="4">
        <v>36.787638999999999</v>
      </c>
      <c r="E1545" s="5">
        <v>-2.5889169999999999</v>
      </c>
      <c r="F1545">
        <v>0.04</v>
      </c>
      <c r="G1545" t="s">
        <v>57</v>
      </c>
      <c r="H1545">
        <v>1.5</v>
      </c>
      <c r="I1545">
        <v>70.177194315602605</v>
      </c>
      <c r="J1545" s="80">
        <v>2017</v>
      </c>
      <c r="K1545" t="s">
        <v>30</v>
      </c>
      <c r="L1545">
        <v>100</v>
      </c>
      <c r="M1545">
        <v>11.428783320000001</v>
      </c>
      <c r="N1545">
        <v>5</v>
      </c>
      <c r="O1545" t="s">
        <v>15</v>
      </c>
      <c r="P1545">
        <v>97</v>
      </c>
      <c r="Q1545" t="s">
        <v>13</v>
      </c>
      <c r="R1545" t="s">
        <v>14</v>
      </c>
      <c r="S1545" t="s">
        <v>14</v>
      </c>
      <c r="T1545" s="79">
        <v>6</v>
      </c>
      <c r="U1545" s="79">
        <v>7</v>
      </c>
      <c r="V1545" s="79">
        <v>6.5</v>
      </c>
      <c r="W1545" s="79">
        <v>1</v>
      </c>
      <c r="X1545">
        <v>0.627337917333333</v>
      </c>
      <c r="Y1545" t="s">
        <v>716</v>
      </c>
      <c r="Z1545" t="s">
        <v>655</v>
      </c>
      <c r="AA1545">
        <v>1</v>
      </c>
      <c r="AB1545">
        <v>44</v>
      </c>
      <c r="AE1545" t="s">
        <v>532</v>
      </c>
      <c r="AF1545">
        <v>44</v>
      </c>
      <c r="AG1545">
        <v>0.1</v>
      </c>
      <c r="AH1545">
        <v>4.4000000000000004</v>
      </c>
      <c r="AI1545">
        <v>39.6</v>
      </c>
      <c r="AJ1545">
        <v>0.1</v>
      </c>
      <c r="AK1545">
        <v>4.4000000000000004</v>
      </c>
      <c r="AL1545">
        <v>39.6</v>
      </c>
      <c r="AM1545">
        <v>51.841903719587634</v>
      </c>
      <c r="AN1545">
        <v>466.57713347628874</v>
      </c>
      <c r="AO1545">
        <v>3.2522391910041276E-2</v>
      </c>
      <c r="AP1545">
        <v>0.29270152719037151</v>
      </c>
      <c r="AQ1545">
        <v>0.20269999999999999</v>
      </c>
    </row>
    <row r="1546" spans="1:43" x14ac:dyDescent="0.35">
      <c r="A1546">
        <v>1545</v>
      </c>
      <c r="B1546" s="2">
        <v>115</v>
      </c>
      <c r="C1546" t="s">
        <v>20</v>
      </c>
      <c r="D1546" s="4">
        <v>36.787638999999999</v>
      </c>
      <c r="E1546" s="5">
        <v>-2.5889169999999999</v>
      </c>
      <c r="F1546">
        <v>0.04</v>
      </c>
      <c r="G1546" t="s">
        <v>57</v>
      </c>
      <c r="H1546">
        <v>1.5</v>
      </c>
      <c r="I1546">
        <v>70.177194315602605</v>
      </c>
      <c r="J1546" s="80">
        <v>2017</v>
      </c>
      <c r="K1546" t="s">
        <v>30</v>
      </c>
      <c r="L1546">
        <v>100</v>
      </c>
      <c r="M1546">
        <v>11.428783320000001</v>
      </c>
      <c r="N1546">
        <v>5</v>
      </c>
      <c r="O1546" t="s">
        <v>15</v>
      </c>
      <c r="P1546">
        <v>97</v>
      </c>
      <c r="Q1546" t="s">
        <v>13</v>
      </c>
      <c r="R1546" t="s">
        <v>14</v>
      </c>
      <c r="S1546" t="s">
        <v>14</v>
      </c>
      <c r="T1546" s="79">
        <v>7</v>
      </c>
      <c r="U1546" s="79">
        <v>8</v>
      </c>
      <c r="V1546" s="79">
        <v>7.5</v>
      </c>
      <c r="W1546" s="79">
        <v>1</v>
      </c>
      <c r="X1546">
        <v>0.627337917333333</v>
      </c>
      <c r="Y1546" t="s">
        <v>716</v>
      </c>
      <c r="Z1546" t="s">
        <v>655</v>
      </c>
      <c r="AA1546">
        <v>1</v>
      </c>
      <c r="AB1546">
        <v>38</v>
      </c>
      <c r="AE1546" t="s">
        <v>532</v>
      </c>
      <c r="AF1546">
        <v>38</v>
      </c>
      <c r="AG1546">
        <v>0.1</v>
      </c>
      <c r="AH1546">
        <v>3.8000000000000003</v>
      </c>
      <c r="AI1546">
        <v>34.200000000000003</v>
      </c>
      <c r="AJ1546">
        <v>0.1</v>
      </c>
      <c r="AK1546">
        <v>3.8000000000000003</v>
      </c>
      <c r="AL1546">
        <v>34.200000000000003</v>
      </c>
      <c r="AM1546">
        <v>44.772553212371143</v>
      </c>
      <c r="AN1546">
        <v>402.95297891134021</v>
      </c>
      <c r="AO1546">
        <v>2.8087520285944738E-2</v>
      </c>
      <c r="AP1546">
        <v>0.25278768257350259</v>
      </c>
      <c r="AQ1546">
        <v>0.20269999999999999</v>
      </c>
    </row>
    <row r="1547" spans="1:43" x14ac:dyDescent="0.35">
      <c r="A1547">
        <v>1546</v>
      </c>
      <c r="B1547" s="2">
        <v>115</v>
      </c>
      <c r="C1547" t="s">
        <v>20</v>
      </c>
      <c r="D1547" s="4">
        <v>36.787638999999999</v>
      </c>
      <c r="E1547" s="5">
        <v>-2.5889169999999999</v>
      </c>
      <c r="F1547">
        <v>0.04</v>
      </c>
      <c r="G1547" t="s">
        <v>57</v>
      </c>
      <c r="H1547">
        <v>1.5</v>
      </c>
      <c r="I1547">
        <v>70.177194315602605</v>
      </c>
      <c r="J1547" s="80">
        <v>2017</v>
      </c>
      <c r="K1547" t="s">
        <v>30</v>
      </c>
      <c r="L1547">
        <v>100</v>
      </c>
      <c r="M1547">
        <v>11.428783320000001</v>
      </c>
      <c r="N1547">
        <v>5</v>
      </c>
      <c r="O1547" t="s">
        <v>15</v>
      </c>
      <c r="P1547">
        <v>97</v>
      </c>
      <c r="Q1547" t="s">
        <v>13</v>
      </c>
      <c r="R1547" t="s">
        <v>14</v>
      </c>
      <c r="S1547" t="s">
        <v>14</v>
      </c>
      <c r="T1547" s="79">
        <v>8</v>
      </c>
      <c r="U1547" s="79">
        <v>9</v>
      </c>
      <c r="V1547" s="79">
        <v>8.5</v>
      </c>
      <c r="W1547" s="79">
        <v>1</v>
      </c>
      <c r="X1547">
        <v>0.627337917333333</v>
      </c>
      <c r="Y1547" t="s">
        <v>716</v>
      </c>
      <c r="Z1547" t="s">
        <v>655</v>
      </c>
      <c r="AA1547">
        <v>1</v>
      </c>
      <c r="AB1547">
        <v>0</v>
      </c>
      <c r="AE1547" t="s">
        <v>532</v>
      </c>
      <c r="AF1547">
        <v>0</v>
      </c>
      <c r="AG1547">
        <v>0.1</v>
      </c>
      <c r="AH1547">
        <v>0</v>
      </c>
      <c r="AI1547">
        <v>0</v>
      </c>
      <c r="AJ1547">
        <v>0.1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0.20269999999999999</v>
      </c>
    </row>
    <row r="1548" spans="1:43" x14ac:dyDescent="0.35">
      <c r="A1548">
        <v>1547</v>
      </c>
      <c r="B1548" s="2">
        <v>115</v>
      </c>
      <c r="C1548" t="s">
        <v>20</v>
      </c>
      <c r="D1548" s="4">
        <v>36.787638999999999</v>
      </c>
      <c r="E1548" s="5">
        <v>-2.5889169999999999</v>
      </c>
      <c r="F1548">
        <v>0.04</v>
      </c>
      <c r="G1548" t="s">
        <v>57</v>
      </c>
      <c r="H1548">
        <v>1.5</v>
      </c>
      <c r="I1548">
        <v>70.177194315602605</v>
      </c>
      <c r="J1548" s="80">
        <v>2017</v>
      </c>
      <c r="K1548" t="s">
        <v>30</v>
      </c>
      <c r="L1548">
        <v>100</v>
      </c>
      <c r="M1548">
        <v>11.428783320000001</v>
      </c>
      <c r="N1548">
        <v>5</v>
      </c>
      <c r="O1548" t="s">
        <v>15</v>
      </c>
      <c r="P1548">
        <v>97</v>
      </c>
      <c r="Q1548" t="s">
        <v>13</v>
      </c>
      <c r="R1548" t="s">
        <v>14</v>
      </c>
      <c r="S1548" t="s">
        <v>14</v>
      </c>
      <c r="T1548" s="79">
        <v>9</v>
      </c>
      <c r="U1548" s="79">
        <v>10</v>
      </c>
      <c r="V1548" s="79">
        <v>9.5</v>
      </c>
      <c r="W1548" s="79">
        <v>1</v>
      </c>
      <c r="X1548">
        <v>0.627337917333333</v>
      </c>
      <c r="Y1548" t="s">
        <v>716</v>
      </c>
      <c r="Z1548" t="s">
        <v>655</v>
      </c>
      <c r="AA1548">
        <v>1</v>
      </c>
      <c r="AB1548">
        <v>0</v>
      </c>
      <c r="AE1548" t="s">
        <v>532</v>
      </c>
      <c r="AF1548">
        <v>0</v>
      </c>
      <c r="AG1548">
        <v>0.1</v>
      </c>
      <c r="AH1548">
        <v>0</v>
      </c>
      <c r="AI1548">
        <v>0</v>
      </c>
      <c r="AJ1548">
        <v>0.1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0.20269999999999999</v>
      </c>
    </row>
    <row r="1549" spans="1:43" x14ac:dyDescent="0.35">
      <c r="A1549">
        <v>1548</v>
      </c>
      <c r="B1549" s="2">
        <v>115</v>
      </c>
      <c r="C1549" t="s">
        <v>20</v>
      </c>
      <c r="D1549" s="4">
        <v>36.787638999999999</v>
      </c>
      <c r="E1549" s="5">
        <v>-2.5889169999999999</v>
      </c>
      <c r="F1549">
        <v>0.04</v>
      </c>
      <c r="G1549" t="s">
        <v>57</v>
      </c>
      <c r="H1549">
        <v>1.5</v>
      </c>
      <c r="I1549">
        <v>70.177194315602605</v>
      </c>
      <c r="J1549" s="80">
        <v>2017</v>
      </c>
      <c r="K1549" t="s">
        <v>30</v>
      </c>
      <c r="L1549">
        <v>100</v>
      </c>
      <c r="M1549">
        <v>11.428783320000001</v>
      </c>
      <c r="N1549">
        <v>5</v>
      </c>
      <c r="O1549" t="s">
        <v>15</v>
      </c>
      <c r="P1549">
        <v>97</v>
      </c>
      <c r="Q1549" t="s">
        <v>13</v>
      </c>
      <c r="R1549" t="s">
        <v>14</v>
      </c>
      <c r="S1549" t="s">
        <v>14</v>
      </c>
      <c r="T1549" s="79">
        <v>10</v>
      </c>
      <c r="U1549" s="79">
        <v>11</v>
      </c>
      <c r="V1549" s="79">
        <v>10.5</v>
      </c>
      <c r="W1549" s="79">
        <v>1</v>
      </c>
      <c r="X1549">
        <v>0.627337917333333</v>
      </c>
      <c r="Y1549" t="s">
        <v>716</v>
      </c>
      <c r="Z1549" t="s">
        <v>655</v>
      </c>
      <c r="AA1549">
        <v>1</v>
      </c>
      <c r="AB1549">
        <v>0</v>
      </c>
      <c r="AE1549" t="s">
        <v>532</v>
      </c>
      <c r="AF1549">
        <v>0</v>
      </c>
      <c r="AG1549">
        <v>0.1</v>
      </c>
      <c r="AH1549">
        <v>0</v>
      </c>
      <c r="AI1549">
        <v>0</v>
      </c>
      <c r="AJ1549">
        <v>0.1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0.20269999999999999</v>
      </c>
    </row>
    <row r="1550" spans="1:43" x14ac:dyDescent="0.35">
      <c r="A1550">
        <v>1549</v>
      </c>
      <c r="B1550" s="2">
        <v>115</v>
      </c>
      <c r="C1550" t="s">
        <v>20</v>
      </c>
      <c r="D1550" s="4">
        <v>36.787638999999999</v>
      </c>
      <c r="E1550" s="5">
        <v>-2.5889169999999999</v>
      </c>
      <c r="F1550">
        <v>0.04</v>
      </c>
      <c r="G1550" t="s">
        <v>57</v>
      </c>
      <c r="H1550">
        <v>1.5</v>
      </c>
      <c r="I1550">
        <v>70.177194315602605</v>
      </c>
      <c r="J1550" s="80">
        <v>2017</v>
      </c>
      <c r="K1550" t="s">
        <v>30</v>
      </c>
      <c r="L1550">
        <v>100</v>
      </c>
      <c r="M1550">
        <v>11.428783320000001</v>
      </c>
      <c r="N1550">
        <v>5</v>
      </c>
      <c r="O1550" t="s">
        <v>15</v>
      </c>
      <c r="P1550">
        <v>97</v>
      </c>
      <c r="Q1550" t="s">
        <v>13</v>
      </c>
      <c r="R1550" t="s">
        <v>14</v>
      </c>
      <c r="S1550" t="s">
        <v>14</v>
      </c>
      <c r="T1550" s="79">
        <v>11</v>
      </c>
      <c r="U1550" s="79">
        <v>12</v>
      </c>
      <c r="V1550" s="79">
        <v>11.5</v>
      </c>
      <c r="W1550" s="79">
        <v>1</v>
      </c>
      <c r="X1550">
        <v>0.627337917333333</v>
      </c>
      <c r="Y1550" t="s">
        <v>716</v>
      </c>
      <c r="Z1550" t="s">
        <v>655</v>
      </c>
      <c r="AA1550">
        <v>1</v>
      </c>
      <c r="AB1550">
        <v>0</v>
      </c>
      <c r="AE1550" t="s">
        <v>532</v>
      </c>
      <c r="AF1550">
        <v>0</v>
      </c>
      <c r="AG1550">
        <v>0.1</v>
      </c>
      <c r="AH1550">
        <v>0</v>
      </c>
      <c r="AI1550">
        <v>0</v>
      </c>
      <c r="AJ1550">
        <v>0.1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0.20269999999999999</v>
      </c>
    </row>
    <row r="1551" spans="1:43" x14ac:dyDescent="0.35">
      <c r="A1551">
        <v>1550</v>
      </c>
      <c r="B1551" s="2">
        <v>115</v>
      </c>
      <c r="C1551" t="s">
        <v>20</v>
      </c>
      <c r="D1551" s="4">
        <v>36.787638999999999</v>
      </c>
      <c r="E1551" s="5">
        <v>-2.5889169999999999</v>
      </c>
      <c r="F1551">
        <v>0.04</v>
      </c>
      <c r="G1551" t="s">
        <v>57</v>
      </c>
      <c r="H1551">
        <v>1.5</v>
      </c>
      <c r="I1551">
        <v>70.177194315602605</v>
      </c>
      <c r="J1551" s="80">
        <v>2017</v>
      </c>
      <c r="K1551" t="s">
        <v>30</v>
      </c>
      <c r="L1551">
        <v>100</v>
      </c>
      <c r="M1551">
        <v>11.428783320000001</v>
      </c>
      <c r="N1551">
        <v>5</v>
      </c>
      <c r="O1551" t="s">
        <v>15</v>
      </c>
      <c r="P1551">
        <v>97</v>
      </c>
      <c r="Q1551" t="s">
        <v>13</v>
      </c>
      <c r="R1551" t="s">
        <v>14</v>
      </c>
      <c r="S1551" t="s">
        <v>14</v>
      </c>
      <c r="T1551" s="79">
        <v>12</v>
      </c>
      <c r="U1551" s="79">
        <v>13</v>
      </c>
      <c r="V1551" s="79">
        <v>12.5</v>
      </c>
      <c r="W1551" s="79">
        <v>1</v>
      </c>
      <c r="X1551">
        <v>0.627337917333333</v>
      </c>
      <c r="Y1551" t="s">
        <v>716</v>
      </c>
      <c r="Z1551" t="s">
        <v>655</v>
      </c>
      <c r="AA1551">
        <v>1</v>
      </c>
      <c r="AB1551">
        <v>206</v>
      </c>
      <c r="AE1551" t="s">
        <v>532</v>
      </c>
      <c r="AF1551">
        <v>206</v>
      </c>
      <c r="AG1551">
        <v>0.1</v>
      </c>
      <c r="AH1551">
        <v>20.6</v>
      </c>
      <c r="AI1551">
        <v>185.4</v>
      </c>
      <c r="AJ1551">
        <v>0.1</v>
      </c>
      <c r="AK1551">
        <v>20.6</v>
      </c>
      <c r="AL1551">
        <v>185.4</v>
      </c>
      <c r="AM1551">
        <v>242.71436741443301</v>
      </c>
      <c r="AN1551">
        <v>2184.4293067298972</v>
      </c>
      <c r="AO1551">
        <v>0.15226392576064779</v>
      </c>
      <c r="AP1551">
        <v>1.3703753318458303</v>
      </c>
      <c r="AQ1551">
        <v>0.20269999999999999</v>
      </c>
    </row>
    <row r="1552" spans="1:43" x14ac:dyDescent="0.35">
      <c r="A1552">
        <v>1551</v>
      </c>
      <c r="B1552" s="2">
        <v>115</v>
      </c>
      <c r="C1552" t="s">
        <v>20</v>
      </c>
      <c r="D1552" s="4">
        <v>36.787638999999999</v>
      </c>
      <c r="E1552" s="5">
        <v>-2.5889169999999999</v>
      </c>
      <c r="F1552">
        <v>0.04</v>
      </c>
      <c r="G1552" t="s">
        <v>57</v>
      </c>
      <c r="H1552">
        <v>1.5</v>
      </c>
      <c r="I1552">
        <v>70.177194315602605</v>
      </c>
      <c r="J1552" s="80">
        <v>2017</v>
      </c>
      <c r="K1552" t="s">
        <v>30</v>
      </c>
      <c r="L1552">
        <v>100</v>
      </c>
      <c r="M1552">
        <v>11.428783320000001</v>
      </c>
      <c r="N1552">
        <v>5</v>
      </c>
      <c r="O1552" t="s">
        <v>15</v>
      </c>
      <c r="P1552">
        <v>97</v>
      </c>
      <c r="Q1552" t="s">
        <v>13</v>
      </c>
      <c r="R1552" t="s">
        <v>14</v>
      </c>
      <c r="S1552" t="s">
        <v>14</v>
      </c>
      <c r="T1552" s="79">
        <v>13</v>
      </c>
      <c r="U1552" s="79">
        <v>14</v>
      </c>
      <c r="V1552" s="79">
        <v>13.5</v>
      </c>
      <c r="W1552" s="79">
        <v>1</v>
      </c>
      <c r="X1552">
        <v>0.627337917333333</v>
      </c>
      <c r="Y1552" t="s">
        <v>716</v>
      </c>
      <c r="Z1552" t="s">
        <v>655</v>
      </c>
      <c r="AA1552">
        <v>1</v>
      </c>
      <c r="AB1552">
        <v>78</v>
      </c>
      <c r="AE1552" t="s">
        <v>532</v>
      </c>
      <c r="AF1552">
        <v>78</v>
      </c>
      <c r="AG1552">
        <v>0.1</v>
      </c>
      <c r="AH1552">
        <v>7.8000000000000007</v>
      </c>
      <c r="AI1552">
        <v>70.2</v>
      </c>
      <c r="AJ1552">
        <v>0.1</v>
      </c>
      <c r="AK1552">
        <v>7.8000000000000007</v>
      </c>
      <c r="AL1552">
        <v>70.2</v>
      </c>
      <c r="AM1552">
        <v>91.901556593814448</v>
      </c>
      <c r="AN1552">
        <v>827.11400934433004</v>
      </c>
      <c r="AO1552">
        <v>5.7653331113254991E-2</v>
      </c>
      <c r="AP1552">
        <v>0.51887998001929492</v>
      </c>
      <c r="AQ1552">
        <v>0.20269999999999999</v>
      </c>
    </row>
    <row r="1553" spans="1:43" x14ac:dyDescent="0.35">
      <c r="A1553">
        <v>1552</v>
      </c>
      <c r="B1553" s="2">
        <v>115</v>
      </c>
      <c r="C1553" t="s">
        <v>20</v>
      </c>
      <c r="D1553" s="4">
        <v>36.787638999999999</v>
      </c>
      <c r="E1553" s="5">
        <v>-2.5889169999999999</v>
      </c>
      <c r="F1553">
        <v>0.04</v>
      </c>
      <c r="G1553" t="s">
        <v>57</v>
      </c>
      <c r="H1553">
        <v>1.5</v>
      </c>
      <c r="I1553">
        <v>70.177194315602605</v>
      </c>
      <c r="J1553" s="80">
        <v>2017</v>
      </c>
      <c r="K1553" t="s">
        <v>30</v>
      </c>
      <c r="L1553">
        <v>100</v>
      </c>
      <c r="M1553">
        <v>11.428783320000001</v>
      </c>
      <c r="N1553">
        <v>5</v>
      </c>
      <c r="O1553" t="s">
        <v>15</v>
      </c>
      <c r="P1553">
        <v>97</v>
      </c>
      <c r="Q1553" t="s">
        <v>13</v>
      </c>
      <c r="R1553" t="s">
        <v>14</v>
      </c>
      <c r="S1553" t="s">
        <v>14</v>
      </c>
      <c r="T1553" s="79">
        <v>14</v>
      </c>
      <c r="U1553" s="79">
        <v>15</v>
      </c>
      <c r="V1553" s="79">
        <v>14.5</v>
      </c>
      <c r="W1553" s="79">
        <v>1</v>
      </c>
      <c r="X1553">
        <v>0.627337917333333</v>
      </c>
      <c r="Y1553" t="s">
        <v>716</v>
      </c>
      <c r="Z1553" t="s">
        <v>655</v>
      </c>
      <c r="AA1553">
        <v>1</v>
      </c>
      <c r="AB1553">
        <v>35</v>
      </c>
      <c r="AE1553" t="s">
        <v>532</v>
      </c>
      <c r="AF1553">
        <v>35</v>
      </c>
      <c r="AG1553">
        <v>0.1</v>
      </c>
      <c r="AH1553">
        <v>3.5</v>
      </c>
      <c r="AI1553">
        <v>31.5</v>
      </c>
      <c r="AJ1553">
        <v>0.1</v>
      </c>
      <c r="AK1553">
        <v>3.5</v>
      </c>
      <c r="AL1553">
        <v>31.5</v>
      </c>
      <c r="AM1553">
        <v>41.237877958762887</v>
      </c>
      <c r="AN1553">
        <v>371.14090162886606</v>
      </c>
      <c r="AO1553">
        <v>2.5870084473896469E-2</v>
      </c>
      <c r="AP1553">
        <v>0.23283076026506824</v>
      </c>
      <c r="AQ1553">
        <v>0.20269999999999999</v>
      </c>
    </row>
    <row r="1554" spans="1:43" x14ac:dyDescent="0.35">
      <c r="A1554">
        <v>1553</v>
      </c>
      <c r="B1554" s="2">
        <v>115</v>
      </c>
      <c r="C1554" t="s">
        <v>20</v>
      </c>
      <c r="D1554" s="4">
        <v>36.937683</v>
      </c>
      <c r="E1554" s="5">
        <v>-1.9334499999999999</v>
      </c>
      <c r="F1554">
        <v>0.09</v>
      </c>
      <c r="G1554" t="s">
        <v>57</v>
      </c>
      <c r="H1554">
        <v>4.8</v>
      </c>
      <c r="I1554">
        <v>80.801168086256496</v>
      </c>
      <c r="J1554" s="80">
        <v>2017</v>
      </c>
      <c r="K1554" t="s">
        <v>30</v>
      </c>
      <c r="L1554">
        <v>100</v>
      </c>
      <c r="M1554">
        <v>11.428783320000001</v>
      </c>
      <c r="N1554">
        <v>5</v>
      </c>
      <c r="O1554" t="s">
        <v>15</v>
      </c>
      <c r="P1554">
        <v>97</v>
      </c>
      <c r="Q1554" t="s">
        <v>13</v>
      </c>
      <c r="R1554" t="s">
        <v>14</v>
      </c>
      <c r="S1554" t="s">
        <v>14</v>
      </c>
      <c r="T1554" s="79">
        <v>0</v>
      </c>
      <c r="U1554" s="79">
        <v>1</v>
      </c>
      <c r="V1554" s="79">
        <v>0.5</v>
      </c>
      <c r="W1554" s="79">
        <v>1</v>
      </c>
      <c r="X1554">
        <v>0.627337917333333</v>
      </c>
      <c r="Y1554" t="s">
        <v>716</v>
      </c>
      <c r="Z1554" t="s">
        <v>655</v>
      </c>
      <c r="AA1554">
        <v>1</v>
      </c>
      <c r="AB1554">
        <v>3819</v>
      </c>
      <c r="AE1554" t="s">
        <v>532</v>
      </c>
      <c r="AF1554">
        <v>3819</v>
      </c>
      <c r="AG1554">
        <v>0.1</v>
      </c>
      <c r="AH1554">
        <v>381.90000000000003</v>
      </c>
      <c r="AI1554">
        <v>3437.1</v>
      </c>
      <c r="AJ1554">
        <v>0.1</v>
      </c>
      <c r="AK1554">
        <v>381.90000000000003</v>
      </c>
      <c r="AL1554">
        <v>3437.1</v>
      </c>
      <c r="AM1554">
        <v>4499.6415978432997</v>
      </c>
      <c r="AN1554">
        <v>40496.77438058969</v>
      </c>
      <c r="AO1554">
        <v>2.8227957887374462</v>
      </c>
      <c r="AP1554">
        <v>25.405162098637014</v>
      </c>
      <c r="AQ1554">
        <v>0.20269999999999999</v>
      </c>
    </row>
    <row r="1555" spans="1:43" x14ac:dyDescent="0.35">
      <c r="A1555">
        <v>1554</v>
      </c>
      <c r="B1555" s="2">
        <v>115</v>
      </c>
      <c r="C1555" t="s">
        <v>20</v>
      </c>
      <c r="D1555" s="4">
        <v>36.937683</v>
      </c>
      <c r="E1555" s="5">
        <v>-1.9334499999999999</v>
      </c>
      <c r="F1555">
        <v>0.09</v>
      </c>
      <c r="G1555" t="s">
        <v>57</v>
      </c>
      <c r="H1555">
        <v>4.8</v>
      </c>
      <c r="I1555">
        <v>80.801168086256496</v>
      </c>
      <c r="J1555" s="80">
        <v>2017</v>
      </c>
      <c r="K1555" t="s">
        <v>30</v>
      </c>
      <c r="L1555">
        <v>100</v>
      </c>
      <c r="M1555">
        <v>11.428783320000001</v>
      </c>
      <c r="N1555">
        <v>5</v>
      </c>
      <c r="O1555" t="s">
        <v>15</v>
      </c>
      <c r="P1555">
        <v>97</v>
      </c>
      <c r="Q1555" t="s">
        <v>13</v>
      </c>
      <c r="R1555" t="s">
        <v>14</v>
      </c>
      <c r="S1555" t="s">
        <v>14</v>
      </c>
      <c r="T1555" s="79">
        <v>1</v>
      </c>
      <c r="U1555" s="79">
        <v>2</v>
      </c>
      <c r="V1555" s="79">
        <v>1.5</v>
      </c>
      <c r="W1555" s="79">
        <v>1</v>
      </c>
      <c r="X1555">
        <v>0.627337917333333</v>
      </c>
      <c r="Y1555" t="s">
        <v>716</v>
      </c>
      <c r="Z1555" t="s">
        <v>655</v>
      </c>
      <c r="AA1555">
        <v>1</v>
      </c>
      <c r="AB1555">
        <v>3398</v>
      </c>
      <c r="AE1555" t="s">
        <v>532</v>
      </c>
      <c r="AF1555">
        <v>3398</v>
      </c>
      <c r="AG1555">
        <v>0.1</v>
      </c>
      <c r="AH1555">
        <v>339.8</v>
      </c>
      <c r="AI1555">
        <v>3058.2</v>
      </c>
      <c r="AJ1555">
        <v>0.1</v>
      </c>
      <c r="AK1555">
        <v>339.8</v>
      </c>
      <c r="AL1555">
        <v>3058.2</v>
      </c>
      <c r="AM1555">
        <v>4003.6088372536087</v>
      </c>
      <c r="AN1555">
        <v>36032.479535282473</v>
      </c>
      <c r="AO1555">
        <v>2.5116156297800059</v>
      </c>
      <c r="AP1555">
        <v>22.60454066802005</v>
      </c>
      <c r="AQ1555">
        <v>0.20269999999999999</v>
      </c>
    </row>
    <row r="1556" spans="1:43" x14ac:dyDescent="0.35">
      <c r="A1556">
        <v>1555</v>
      </c>
      <c r="B1556" s="2">
        <v>115</v>
      </c>
      <c r="C1556" t="s">
        <v>20</v>
      </c>
      <c r="D1556" s="4">
        <v>36.937683</v>
      </c>
      <c r="E1556" s="5">
        <v>-1.9334499999999999</v>
      </c>
      <c r="F1556">
        <v>0.09</v>
      </c>
      <c r="G1556" t="s">
        <v>57</v>
      </c>
      <c r="H1556">
        <v>4.8</v>
      </c>
      <c r="I1556">
        <v>80.801168086256496</v>
      </c>
      <c r="J1556" s="80">
        <v>2017</v>
      </c>
      <c r="K1556" t="s">
        <v>30</v>
      </c>
      <c r="L1556">
        <v>100</v>
      </c>
      <c r="M1556">
        <v>11.428783320000001</v>
      </c>
      <c r="N1556">
        <v>5</v>
      </c>
      <c r="O1556" t="s">
        <v>15</v>
      </c>
      <c r="P1556">
        <v>97</v>
      </c>
      <c r="Q1556" t="s">
        <v>13</v>
      </c>
      <c r="R1556" t="s">
        <v>14</v>
      </c>
      <c r="S1556" t="s">
        <v>14</v>
      </c>
      <c r="T1556" s="79">
        <v>2</v>
      </c>
      <c r="U1556" s="79">
        <v>3</v>
      </c>
      <c r="V1556" s="79">
        <v>2.5</v>
      </c>
      <c r="W1556" s="79">
        <v>1</v>
      </c>
      <c r="X1556">
        <v>0.627337917333333</v>
      </c>
      <c r="Y1556" t="s">
        <v>716</v>
      </c>
      <c r="Z1556" t="s">
        <v>655</v>
      </c>
      <c r="AA1556">
        <v>1</v>
      </c>
      <c r="AB1556">
        <v>419</v>
      </c>
      <c r="AE1556" t="s">
        <v>532</v>
      </c>
      <c r="AF1556">
        <v>419</v>
      </c>
      <c r="AG1556">
        <v>0.1</v>
      </c>
      <c r="AH1556">
        <v>41.900000000000006</v>
      </c>
      <c r="AI1556">
        <v>377.1</v>
      </c>
      <c r="AJ1556">
        <v>0.1</v>
      </c>
      <c r="AK1556">
        <v>41.900000000000006</v>
      </c>
      <c r="AL1556">
        <v>377.1</v>
      </c>
      <c r="AM1556">
        <v>493.67631042061868</v>
      </c>
      <c r="AN1556">
        <v>4443.0867937855683</v>
      </c>
      <c r="AO1556">
        <v>0.30970186841607489</v>
      </c>
      <c r="AP1556">
        <v>2.7873168157446742</v>
      </c>
      <c r="AQ1556">
        <v>0.20269999999999999</v>
      </c>
    </row>
    <row r="1557" spans="1:43" x14ac:dyDescent="0.35">
      <c r="A1557">
        <v>1556</v>
      </c>
      <c r="B1557" s="2">
        <v>115</v>
      </c>
      <c r="C1557" t="s">
        <v>20</v>
      </c>
      <c r="D1557" s="4">
        <v>36.937683</v>
      </c>
      <c r="E1557" s="5">
        <v>-1.9334499999999999</v>
      </c>
      <c r="F1557">
        <v>0.09</v>
      </c>
      <c r="G1557" t="s">
        <v>57</v>
      </c>
      <c r="H1557">
        <v>4.8</v>
      </c>
      <c r="I1557">
        <v>80.801168086256496</v>
      </c>
      <c r="J1557" s="80">
        <v>2017</v>
      </c>
      <c r="K1557" t="s">
        <v>30</v>
      </c>
      <c r="L1557">
        <v>100</v>
      </c>
      <c r="M1557">
        <v>11.428783320000001</v>
      </c>
      <c r="N1557">
        <v>5</v>
      </c>
      <c r="O1557" t="s">
        <v>15</v>
      </c>
      <c r="P1557">
        <v>97</v>
      </c>
      <c r="Q1557" t="s">
        <v>13</v>
      </c>
      <c r="R1557" t="s">
        <v>14</v>
      </c>
      <c r="S1557" t="s">
        <v>14</v>
      </c>
      <c r="T1557" s="79">
        <v>3</v>
      </c>
      <c r="U1557" s="79">
        <v>4</v>
      </c>
      <c r="V1557" s="79">
        <v>3.5</v>
      </c>
      <c r="W1557" s="79">
        <v>1</v>
      </c>
      <c r="X1557">
        <v>0.627337917333333</v>
      </c>
      <c r="Y1557" t="s">
        <v>716</v>
      </c>
      <c r="Z1557" t="s">
        <v>655</v>
      </c>
      <c r="AA1557">
        <v>1</v>
      </c>
      <c r="AB1557">
        <v>341</v>
      </c>
      <c r="AE1557" t="s">
        <v>532</v>
      </c>
      <c r="AF1557">
        <v>341</v>
      </c>
      <c r="AG1557">
        <v>0.1</v>
      </c>
      <c r="AH1557">
        <v>34.1</v>
      </c>
      <c r="AI1557">
        <v>306.89999999999998</v>
      </c>
      <c r="AJ1557">
        <v>0.1</v>
      </c>
      <c r="AK1557">
        <v>34.1</v>
      </c>
      <c r="AL1557">
        <v>306.89999999999998</v>
      </c>
      <c r="AM1557">
        <v>401.77475382680416</v>
      </c>
      <c r="AN1557">
        <v>3615.9727844412373</v>
      </c>
      <c r="AO1557">
        <v>0.2520485373028199</v>
      </c>
      <c r="AP1557">
        <v>2.268436835725379</v>
      </c>
      <c r="AQ1557">
        <v>0.20269999999999999</v>
      </c>
    </row>
    <row r="1558" spans="1:43" x14ac:dyDescent="0.35">
      <c r="A1558">
        <v>1557</v>
      </c>
      <c r="B1558" s="2">
        <v>115</v>
      </c>
      <c r="C1558" t="s">
        <v>20</v>
      </c>
      <c r="D1558" s="4">
        <v>36.937683</v>
      </c>
      <c r="E1558" s="5">
        <v>-1.9334499999999999</v>
      </c>
      <c r="F1558">
        <v>0.09</v>
      </c>
      <c r="G1558" t="s">
        <v>57</v>
      </c>
      <c r="H1558">
        <v>4.8</v>
      </c>
      <c r="I1558">
        <v>80.801168086256496</v>
      </c>
      <c r="J1558" s="80">
        <v>2017</v>
      </c>
      <c r="K1558" t="s">
        <v>30</v>
      </c>
      <c r="L1558">
        <v>100</v>
      </c>
      <c r="M1558">
        <v>11.428783320000001</v>
      </c>
      <c r="N1558">
        <v>5</v>
      </c>
      <c r="O1558" t="s">
        <v>15</v>
      </c>
      <c r="P1558">
        <v>97</v>
      </c>
      <c r="Q1558" t="s">
        <v>13</v>
      </c>
      <c r="R1558" t="s">
        <v>14</v>
      </c>
      <c r="S1558" t="s">
        <v>14</v>
      </c>
      <c r="T1558" s="79">
        <v>7</v>
      </c>
      <c r="U1558" s="79">
        <v>8</v>
      </c>
      <c r="V1558" s="79">
        <v>7.5</v>
      </c>
      <c r="W1558" s="79">
        <v>1</v>
      </c>
      <c r="X1558">
        <v>0.627337917333333</v>
      </c>
      <c r="Y1558" t="s">
        <v>716</v>
      </c>
      <c r="Z1558" t="s">
        <v>655</v>
      </c>
      <c r="AA1558">
        <v>1</v>
      </c>
      <c r="AB1558">
        <v>370</v>
      </c>
      <c r="AE1558" t="s">
        <v>532</v>
      </c>
      <c r="AF1558">
        <v>370</v>
      </c>
      <c r="AG1558">
        <v>0.1</v>
      </c>
      <c r="AH1558">
        <v>37</v>
      </c>
      <c r="AI1558">
        <v>333</v>
      </c>
      <c r="AJ1558">
        <v>0.1</v>
      </c>
      <c r="AK1558">
        <v>37</v>
      </c>
      <c r="AL1558">
        <v>333</v>
      </c>
      <c r="AM1558">
        <v>435.94328127835053</v>
      </c>
      <c r="AN1558">
        <v>3923.4895315051544</v>
      </c>
      <c r="AO1558">
        <v>0.27348375015261978</v>
      </c>
      <c r="AP1558">
        <v>2.4613537513735779</v>
      </c>
      <c r="AQ1558">
        <v>0.20269999999999999</v>
      </c>
    </row>
    <row r="1559" spans="1:43" x14ac:dyDescent="0.35">
      <c r="A1559">
        <v>1558</v>
      </c>
      <c r="B1559" s="2">
        <v>115</v>
      </c>
      <c r="C1559" t="s">
        <v>20</v>
      </c>
      <c r="D1559" s="4">
        <v>36.937683</v>
      </c>
      <c r="E1559" s="5">
        <v>-1.9334499999999999</v>
      </c>
      <c r="F1559">
        <v>0.09</v>
      </c>
      <c r="G1559" t="s">
        <v>57</v>
      </c>
      <c r="H1559">
        <v>4.8</v>
      </c>
      <c r="I1559">
        <v>80.801168086256496</v>
      </c>
      <c r="J1559" s="80">
        <v>2017</v>
      </c>
      <c r="K1559" t="s">
        <v>30</v>
      </c>
      <c r="L1559">
        <v>100</v>
      </c>
      <c r="M1559">
        <v>11.428783320000001</v>
      </c>
      <c r="N1559">
        <v>5</v>
      </c>
      <c r="O1559" t="s">
        <v>15</v>
      </c>
      <c r="P1559">
        <v>97</v>
      </c>
      <c r="Q1559" t="s">
        <v>13</v>
      </c>
      <c r="R1559" t="s">
        <v>14</v>
      </c>
      <c r="S1559" t="s">
        <v>14</v>
      </c>
      <c r="T1559" s="79">
        <v>11</v>
      </c>
      <c r="U1559" s="79">
        <v>12</v>
      </c>
      <c r="V1559" s="79">
        <v>11.5</v>
      </c>
      <c r="W1559" s="79">
        <v>1</v>
      </c>
      <c r="X1559">
        <v>0.627337917333333</v>
      </c>
      <c r="Y1559" t="s">
        <v>716</v>
      </c>
      <c r="Z1559" t="s">
        <v>655</v>
      </c>
      <c r="AA1559">
        <v>1</v>
      </c>
      <c r="AB1559">
        <v>451</v>
      </c>
      <c r="AE1559" t="s">
        <v>532</v>
      </c>
      <c r="AF1559">
        <v>451</v>
      </c>
      <c r="AG1559">
        <v>0.1</v>
      </c>
      <c r="AH1559">
        <v>45.1</v>
      </c>
      <c r="AI1559">
        <v>405.9</v>
      </c>
      <c r="AJ1559">
        <v>0.1</v>
      </c>
      <c r="AK1559">
        <v>45.1</v>
      </c>
      <c r="AL1559">
        <v>405.9</v>
      </c>
      <c r="AM1559">
        <v>531.3795131257732</v>
      </c>
      <c r="AN1559">
        <v>4782.4156181319586</v>
      </c>
      <c r="AO1559">
        <v>0.33335451707792307</v>
      </c>
      <c r="AP1559">
        <v>3.0001906537013072</v>
      </c>
      <c r="AQ1559">
        <v>0.20269999999999999</v>
      </c>
    </row>
    <row r="1560" spans="1:43" x14ac:dyDescent="0.35">
      <c r="A1560">
        <v>1559</v>
      </c>
      <c r="B1560" s="2">
        <v>115</v>
      </c>
      <c r="C1560" t="s">
        <v>20</v>
      </c>
      <c r="D1560" s="4">
        <v>39.150832999999999</v>
      </c>
      <c r="E1560" s="5">
        <v>2.9486110000000001</v>
      </c>
      <c r="F1560">
        <v>7.0000000000000007E-2</v>
      </c>
      <c r="G1560" t="s">
        <v>57</v>
      </c>
      <c r="H1560">
        <v>10</v>
      </c>
      <c r="I1560">
        <v>271.80487230074101</v>
      </c>
      <c r="J1560" s="80">
        <v>2015</v>
      </c>
      <c r="K1560" t="s">
        <v>30</v>
      </c>
      <c r="L1560">
        <v>100</v>
      </c>
      <c r="M1560">
        <v>11.428783320000001</v>
      </c>
      <c r="N1560">
        <v>5</v>
      </c>
      <c r="O1560" t="s">
        <v>15</v>
      </c>
      <c r="P1560">
        <v>97</v>
      </c>
      <c r="Q1560" t="s">
        <v>13</v>
      </c>
      <c r="R1560" t="s">
        <v>14</v>
      </c>
      <c r="S1560" t="s">
        <v>14</v>
      </c>
      <c r="T1560" s="79">
        <v>0</v>
      </c>
      <c r="U1560" s="79">
        <v>1</v>
      </c>
      <c r="V1560" s="79">
        <v>0.5</v>
      </c>
      <c r="W1560" s="79">
        <v>1</v>
      </c>
      <c r="X1560">
        <v>0.64280850899999997</v>
      </c>
      <c r="Y1560" t="s">
        <v>722</v>
      </c>
      <c r="Z1560" t="s">
        <v>628</v>
      </c>
      <c r="AA1560">
        <v>1</v>
      </c>
      <c r="AB1560">
        <v>68</v>
      </c>
      <c r="AE1560" t="s">
        <v>532</v>
      </c>
      <c r="AF1560">
        <v>68</v>
      </c>
      <c r="AG1560">
        <v>0.1</v>
      </c>
      <c r="AH1560">
        <v>6.8000000000000007</v>
      </c>
      <c r="AI1560">
        <v>61.2</v>
      </c>
      <c r="AJ1560">
        <v>0.1</v>
      </c>
      <c r="AK1560">
        <v>6.8000000000000007</v>
      </c>
      <c r="AL1560">
        <v>61.2</v>
      </c>
      <c r="AM1560">
        <v>80.119305748453613</v>
      </c>
      <c r="AN1560">
        <v>721.07375173608261</v>
      </c>
      <c r="AO1560">
        <v>5.1501371470278591E-2</v>
      </c>
      <c r="AP1560">
        <v>0.4635123432325074</v>
      </c>
      <c r="AQ1560">
        <v>0.20269999999999999</v>
      </c>
    </row>
    <row r="1561" spans="1:43" x14ac:dyDescent="0.35">
      <c r="A1561">
        <v>1560</v>
      </c>
      <c r="B1561" s="2">
        <v>115</v>
      </c>
      <c r="C1561" t="s">
        <v>20</v>
      </c>
      <c r="D1561" s="4">
        <v>39.150832999999999</v>
      </c>
      <c r="E1561" s="5">
        <v>2.9486110000000001</v>
      </c>
      <c r="F1561">
        <v>7.0000000000000007E-2</v>
      </c>
      <c r="G1561" t="s">
        <v>57</v>
      </c>
      <c r="H1561">
        <v>10</v>
      </c>
      <c r="I1561">
        <v>271.80487230074101</v>
      </c>
      <c r="J1561" s="80">
        <v>2015</v>
      </c>
      <c r="K1561" t="s">
        <v>30</v>
      </c>
      <c r="L1561">
        <v>100</v>
      </c>
      <c r="M1561">
        <v>11.428783320000001</v>
      </c>
      <c r="N1561">
        <v>5</v>
      </c>
      <c r="O1561" t="s">
        <v>15</v>
      </c>
      <c r="P1561">
        <v>97</v>
      </c>
      <c r="Q1561" t="s">
        <v>13</v>
      </c>
      <c r="R1561" t="s">
        <v>14</v>
      </c>
      <c r="S1561" t="s">
        <v>14</v>
      </c>
      <c r="T1561" s="79">
        <v>1</v>
      </c>
      <c r="U1561" s="79">
        <v>2</v>
      </c>
      <c r="V1561" s="79">
        <v>1.5</v>
      </c>
      <c r="W1561" s="79">
        <v>1</v>
      </c>
      <c r="X1561">
        <v>0.64280850899999997</v>
      </c>
      <c r="Y1561" t="s">
        <v>722</v>
      </c>
      <c r="Z1561" t="s">
        <v>628</v>
      </c>
      <c r="AA1561">
        <v>1</v>
      </c>
      <c r="AB1561">
        <v>174</v>
      </c>
      <c r="AE1561" t="s">
        <v>532</v>
      </c>
      <c r="AF1561">
        <v>174</v>
      </c>
      <c r="AG1561">
        <v>0.1</v>
      </c>
      <c r="AH1561">
        <v>17.400000000000002</v>
      </c>
      <c r="AI1561">
        <v>156.6</v>
      </c>
      <c r="AJ1561">
        <v>0.1</v>
      </c>
      <c r="AK1561">
        <v>17.400000000000002</v>
      </c>
      <c r="AL1561">
        <v>156.6</v>
      </c>
      <c r="AM1561">
        <v>205.0111647092784</v>
      </c>
      <c r="AN1561">
        <v>1845.1004823835053</v>
      </c>
      <c r="AO1561">
        <v>0.13178292111512466</v>
      </c>
      <c r="AP1561">
        <v>1.1860462900361217</v>
      </c>
      <c r="AQ1561">
        <v>0.20269999999999999</v>
      </c>
    </row>
    <row r="1562" spans="1:43" x14ac:dyDescent="0.35">
      <c r="A1562">
        <v>1561</v>
      </c>
      <c r="B1562" s="2">
        <v>115</v>
      </c>
      <c r="C1562" t="s">
        <v>20</v>
      </c>
      <c r="D1562" s="4">
        <v>39.150832999999999</v>
      </c>
      <c r="E1562" s="5">
        <v>2.9486110000000001</v>
      </c>
      <c r="F1562">
        <v>7.0000000000000007E-2</v>
      </c>
      <c r="G1562" t="s">
        <v>57</v>
      </c>
      <c r="H1562">
        <v>10</v>
      </c>
      <c r="I1562">
        <v>271.80487230074101</v>
      </c>
      <c r="J1562" s="80">
        <v>2015</v>
      </c>
      <c r="K1562" t="s">
        <v>30</v>
      </c>
      <c r="L1562">
        <v>100</v>
      </c>
      <c r="M1562">
        <v>11.428783320000001</v>
      </c>
      <c r="N1562">
        <v>5</v>
      </c>
      <c r="O1562" t="s">
        <v>15</v>
      </c>
      <c r="P1562">
        <v>97</v>
      </c>
      <c r="Q1562" t="s">
        <v>13</v>
      </c>
      <c r="R1562" t="s">
        <v>14</v>
      </c>
      <c r="S1562" t="s">
        <v>14</v>
      </c>
      <c r="T1562" s="79">
        <v>2</v>
      </c>
      <c r="U1562" s="79">
        <v>3</v>
      </c>
      <c r="V1562" s="79">
        <v>2.5</v>
      </c>
      <c r="W1562" s="79">
        <v>1</v>
      </c>
      <c r="X1562">
        <v>0.64280850899999997</v>
      </c>
      <c r="Y1562" t="s">
        <v>722</v>
      </c>
      <c r="Z1562" t="s">
        <v>628</v>
      </c>
      <c r="AA1562">
        <v>1</v>
      </c>
      <c r="AB1562">
        <v>190</v>
      </c>
      <c r="AE1562" t="s">
        <v>532</v>
      </c>
      <c r="AF1562">
        <v>190</v>
      </c>
      <c r="AG1562">
        <v>0.1</v>
      </c>
      <c r="AH1562">
        <v>19</v>
      </c>
      <c r="AI1562">
        <v>171</v>
      </c>
      <c r="AJ1562">
        <v>0.1</v>
      </c>
      <c r="AK1562">
        <v>19</v>
      </c>
      <c r="AL1562">
        <v>171</v>
      </c>
      <c r="AM1562">
        <v>223.86276606185569</v>
      </c>
      <c r="AN1562">
        <v>2014.7648945567014</v>
      </c>
      <c r="AO1562">
        <v>0.14390089087283725</v>
      </c>
      <c r="AP1562">
        <v>1.2951080178555354</v>
      </c>
      <c r="AQ1562">
        <v>0.20269999999999999</v>
      </c>
    </row>
    <row r="1563" spans="1:43" x14ac:dyDescent="0.35">
      <c r="A1563">
        <v>1562</v>
      </c>
      <c r="B1563" s="2">
        <v>115</v>
      </c>
      <c r="C1563" t="s">
        <v>20</v>
      </c>
      <c r="D1563" s="4">
        <v>39.153333000000003</v>
      </c>
      <c r="E1563" s="5">
        <v>2.9455559999999998</v>
      </c>
      <c r="F1563">
        <v>0.18</v>
      </c>
      <c r="G1563" t="s">
        <v>57</v>
      </c>
      <c r="H1563">
        <v>25</v>
      </c>
      <c r="I1563">
        <v>271.80487230074101</v>
      </c>
      <c r="J1563" s="80">
        <v>2015</v>
      </c>
      <c r="K1563" t="s">
        <v>30</v>
      </c>
      <c r="L1563">
        <v>100</v>
      </c>
      <c r="M1563">
        <v>11.428783320000001</v>
      </c>
      <c r="N1563">
        <v>5</v>
      </c>
      <c r="O1563" t="s">
        <v>15</v>
      </c>
      <c r="P1563">
        <v>97</v>
      </c>
      <c r="Q1563" t="s">
        <v>13</v>
      </c>
      <c r="R1563" t="s">
        <v>14</v>
      </c>
      <c r="S1563" t="s">
        <v>14</v>
      </c>
      <c r="T1563" s="79">
        <v>0</v>
      </c>
      <c r="U1563" s="79">
        <v>1</v>
      </c>
      <c r="V1563" s="79">
        <v>0.5</v>
      </c>
      <c r="W1563" s="79">
        <v>1</v>
      </c>
      <c r="X1563">
        <v>0.64280850899999997</v>
      </c>
      <c r="Y1563" t="s">
        <v>722</v>
      </c>
      <c r="Z1563" t="s">
        <v>628</v>
      </c>
      <c r="AA1563">
        <v>1</v>
      </c>
      <c r="AB1563">
        <v>362</v>
      </c>
      <c r="AE1563" t="s">
        <v>532</v>
      </c>
      <c r="AF1563">
        <v>362</v>
      </c>
      <c r="AG1563">
        <v>0.1</v>
      </c>
      <c r="AH1563">
        <v>36.200000000000003</v>
      </c>
      <c r="AI1563">
        <v>325.8</v>
      </c>
      <c r="AJ1563">
        <v>0.1</v>
      </c>
      <c r="AK1563">
        <v>36.200000000000003</v>
      </c>
      <c r="AL1563">
        <v>325.8</v>
      </c>
      <c r="AM1563">
        <v>426.51748060206194</v>
      </c>
      <c r="AN1563">
        <v>3838.6573254185569</v>
      </c>
      <c r="AO1563">
        <v>0.27416906576824784</v>
      </c>
      <c r="AP1563">
        <v>2.4675215919142302</v>
      </c>
      <c r="AQ1563">
        <v>0.20269999999999999</v>
      </c>
    </row>
    <row r="1564" spans="1:43" x14ac:dyDescent="0.35">
      <c r="A1564">
        <v>1563</v>
      </c>
      <c r="B1564" s="2">
        <v>115</v>
      </c>
      <c r="C1564" t="s">
        <v>20</v>
      </c>
      <c r="D1564" s="4">
        <v>39.153333000000003</v>
      </c>
      <c r="E1564" s="5">
        <v>2.9455559999999998</v>
      </c>
      <c r="F1564">
        <v>0.18</v>
      </c>
      <c r="G1564" t="s">
        <v>57</v>
      </c>
      <c r="H1564">
        <v>25</v>
      </c>
      <c r="I1564">
        <v>271.80487230074101</v>
      </c>
      <c r="J1564" s="80">
        <v>2015</v>
      </c>
      <c r="K1564" t="s">
        <v>30</v>
      </c>
      <c r="L1564">
        <v>100</v>
      </c>
      <c r="M1564">
        <v>11.428783320000001</v>
      </c>
      <c r="N1564">
        <v>5</v>
      </c>
      <c r="O1564" t="s">
        <v>15</v>
      </c>
      <c r="P1564">
        <v>97</v>
      </c>
      <c r="Q1564" t="s">
        <v>13</v>
      </c>
      <c r="R1564" t="s">
        <v>14</v>
      </c>
      <c r="S1564" t="s">
        <v>14</v>
      </c>
      <c r="T1564" s="79">
        <v>1</v>
      </c>
      <c r="U1564" s="79">
        <v>2</v>
      </c>
      <c r="V1564" s="79">
        <v>1.5</v>
      </c>
      <c r="W1564" s="79">
        <v>1</v>
      </c>
      <c r="X1564">
        <v>0.64280850899999997</v>
      </c>
      <c r="Y1564" t="s">
        <v>722</v>
      </c>
      <c r="Z1564" t="s">
        <v>628</v>
      </c>
      <c r="AA1564">
        <v>1</v>
      </c>
      <c r="AB1564">
        <v>477</v>
      </c>
      <c r="AE1564" t="s">
        <v>532</v>
      </c>
      <c r="AF1564">
        <v>477</v>
      </c>
      <c r="AG1564">
        <v>0.1</v>
      </c>
      <c r="AH1564">
        <v>47.7</v>
      </c>
      <c r="AI1564">
        <v>429.3</v>
      </c>
      <c r="AJ1564">
        <v>0.1</v>
      </c>
      <c r="AK1564">
        <v>47.7</v>
      </c>
      <c r="AL1564">
        <v>429.3</v>
      </c>
      <c r="AM1564">
        <v>562.01336532371147</v>
      </c>
      <c r="AN1564">
        <v>5058.1202879134025</v>
      </c>
      <c r="AO1564">
        <v>0.36126697340180725</v>
      </c>
      <c r="AP1564">
        <v>3.2514027606162648</v>
      </c>
      <c r="AQ1564">
        <v>0.20269999999999999</v>
      </c>
    </row>
    <row r="1565" spans="1:43" x14ac:dyDescent="0.35">
      <c r="A1565">
        <v>1564</v>
      </c>
      <c r="B1565" s="2">
        <v>115</v>
      </c>
      <c r="C1565" t="s">
        <v>20</v>
      </c>
      <c r="D1565" s="4">
        <v>39.153333000000003</v>
      </c>
      <c r="E1565" s="5">
        <v>2.9455559999999998</v>
      </c>
      <c r="F1565">
        <v>0.18</v>
      </c>
      <c r="G1565" t="s">
        <v>57</v>
      </c>
      <c r="H1565">
        <v>25</v>
      </c>
      <c r="I1565">
        <v>271.80487230074101</v>
      </c>
      <c r="J1565" s="80">
        <v>2015</v>
      </c>
      <c r="K1565" t="s">
        <v>30</v>
      </c>
      <c r="L1565">
        <v>100</v>
      </c>
      <c r="M1565">
        <v>11.428783320000001</v>
      </c>
      <c r="N1565">
        <v>5</v>
      </c>
      <c r="O1565" t="s">
        <v>15</v>
      </c>
      <c r="P1565">
        <v>97</v>
      </c>
      <c r="Q1565" t="s">
        <v>13</v>
      </c>
      <c r="R1565" t="s">
        <v>14</v>
      </c>
      <c r="S1565" t="s">
        <v>14</v>
      </c>
      <c r="T1565" s="79">
        <v>2</v>
      </c>
      <c r="U1565" s="79">
        <v>3</v>
      </c>
      <c r="V1565" s="79">
        <v>2.5</v>
      </c>
      <c r="W1565" s="79">
        <v>1</v>
      </c>
      <c r="X1565">
        <v>0.64280850899999997</v>
      </c>
      <c r="Y1565" t="s">
        <v>722</v>
      </c>
      <c r="Z1565" t="s">
        <v>628</v>
      </c>
      <c r="AA1565">
        <v>1</v>
      </c>
      <c r="AB1565">
        <v>60</v>
      </c>
      <c r="AE1565" t="s">
        <v>532</v>
      </c>
      <c r="AF1565">
        <v>60</v>
      </c>
      <c r="AG1565">
        <v>0.1</v>
      </c>
      <c r="AH1565">
        <v>6</v>
      </c>
      <c r="AI1565">
        <v>54</v>
      </c>
      <c r="AJ1565">
        <v>0.1</v>
      </c>
      <c r="AK1565">
        <v>6</v>
      </c>
      <c r="AL1565">
        <v>54</v>
      </c>
      <c r="AM1565">
        <v>70.693505072164953</v>
      </c>
      <c r="AN1565">
        <v>636.24154564948458</v>
      </c>
      <c r="AO1565">
        <v>4.5442386591422294E-2</v>
      </c>
      <c r="AP1565">
        <v>0.4089814793228006</v>
      </c>
      <c r="AQ1565">
        <v>0.20269999999999999</v>
      </c>
    </row>
    <row r="1566" spans="1:43" x14ac:dyDescent="0.35">
      <c r="A1566">
        <v>1565</v>
      </c>
      <c r="B1566" s="2">
        <v>115</v>
      </c>
      <c r="C1566" t="s">
        <v>20</v>
      </c>
      <c r="D1566" s="4">
        <v>39.153333000000003</v>
      </c>
      <c r="E1566" s="5">
        <v>2.9455559999999998</v>
      </c>
      <c r="F1566">
        <v>0.18</v>
      </c>
      <c r="G1566" t="s">
        <v>57</v>
      </c>
      <c r="H1566">
        <v>25</v>
      </c>
      <c r="I1566">
        <v>271.80487230074101</v>
      </c>
      <c r="J1566" s="80">
        <v>2015</v>
      </c>
      <c r="K1566" t="s">
        <v>30</v>
      </c>
      <c r="L1566">
        <v>100</v>
      </c>
      <c r="M1566">
        <v>11.428783320000001</v>
      </c>
      <c r="N1566">
        <v>5</v>
      </c>
      <c r="O1566" t="s">
        <v>15</v>
      </c>
      <c r="P1566">
        <v>97</v>
      </c>
      <c r="Q1566" t="s">
        <v>13</v>
      </c>
      <c r="R1566" t="s">
        <v>14</v>
      </c>
      <c r="S1566" t="s">
        <v>14</v>
      </c>
      <c r="T1566" s="79">
        <v>3</v>
      </c>
      <c r="U1566" s="79">
        <v>4</v>
      </c>
      <c r="V1566" s="79">
        <v>3.5</v>
      </c>
      <c r="W1566" s="79">
        <v>1</v>
      </c>
      <c r="X1566">
        <v>0.64280850899999997</v>
      </c>
      <c r="Y1566" t="s">
        <v>722</v>
      </c>
      <c r="Z1566" t="s">
        <v>628</v>
      </c>
      <c r="AA1566">
        <v>1</v>
      </c>
      <c r="AB1566">
        <v>145</v>
      </c>
      <c r="AE1566" t="s">
        <v>532</v>
      </c>
      <c r="AF1566">
        <v>145</v>
      </c>
      <c r="AG1566">
        <v>0.1</v>
      </c>
      <c r="AH1566">
        <v>14.5</v>
      </c>
      <c r="AI1566">
        <v>130.5</v>
      </c>
      <c r="AJ1566">
        <v>0.1</v>
      </c>
      <c r="AK1566">
        <v>14.5</v>
      </c>
      <c r="AL1566">
        <v>130.5</v>
      </c>
      <c r="AM1566">
        <v>170.84263725773198</v>
      </c>
      <c r="AN1566">
        <v>1537.5837353195877</v>
      </c>
      <c r="AO1566">
        <v>0.10981910092927052</v>
      </c>
      <c r="AP1566">
        <v>0.9883719083634348</v>
      </c>
      <c r="AQ1566">
        <v>0.20269999999999999</v>
      </c>
    </row>
    <row r="1567" spans="1:43" x14ac:dyDescent="0.35">
      <c r="A1567">
        <v>1566</v>
      </c>
      <c r="B1567" s="2">
        <v>115</v>
      </c>
      <c r="C1567" t="s">
        <v>20</v>
      </c>
      <c r="D1567" s="4">
        <v>39.153333000000003</v>
      </c>
      <c r="E1567" s="5">
        <v>2.9455559999999998</v>
      </c>
      <c r="F1567">
        <v>0.18</v>
      </c>
      <c r="G1567" t="s">
        <v>57</v>
      </c>
      <c r="H1567">
        <v>25</v>
      </c>
      <c r="I1567">
        <v>271.80487230074101</v>
      </c>
      <c r="J1567" s="80">
        <v>2015</v>
      </c>
      <c r="K1567" t="s">
        <v>30</v>
      </c>
      <c r="L1567">
        <v>100</v>
      </c>
      <c r="M1567">
        <v>11.428783320000001</v>
      </c>
      <c r="N1567">
        <v>5</v>
      </c>
      <c r="O1567" t="s">
        <v>15</v>
      </c>
      <c r="P1567">
        <v>97</v>
      </c>
      <c r="Q1567" t="s">
        <v>13</v>
      </c>
      <c r="R1567" t="s">
        <v>14</v>
      </c>
      <c r="S1567" t="s">
        <v>14</v>
      </c>
      <c r="T1567" s="79">
        <v>4</v>
      </c>
      <c r="U1567" s="79">
        <v>5</v>
      </c>
      <c r="V1567" s="79">
        <v>4.5</v>
      </c>
      <c r="W1567" s="79">
        <v>1</v>
      </c>
      <c r="X1567">
        <v>0.64280850899999997</v>
      </c>
      <c r="Y1567" t="s">
        <v>722</v>
      </c>
      <c r="Z1567" t="s">
        <v>628</v>
      </c>
      <c r="AA1567">
        <v>1</v>
      </c>
      <c r="AB1567">
        <v>0</v>
      </c>
      <c r="AE1567" t="s">
        <v>532</v>
      </c>
      <c r="AF1567">
        <v>0</v>
      </c>
      <c r="AG1567">
        <v>0.1</v>
      </c>
      <c r="AH1567">
        <v>0</v>
      </c>
      <c r="AI1567">
        <v>0</v>
      </c>
      <c r="AJ1567">
        <v>0.1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0.20269999999999999</v>
      </c>
    </row>
    <row r="1568" spans="1:43" x14ac:dyDescent="0.35">
      <c r="A1568">
        <v>1567</v>
      </c>
      <c r="B1568" s="2">
        <v>115</v>
      </c>
      <c r="C1568" t="s">
        <v>20</v>
      </c>
      <c r="D1568" s="4">
        <v>39.153333000000003</v>
      </c>
      <c r="E1568" s="5">
        <v>2.9455559999999998</v>
      </c>
      <c r="F1568">
        <v>0.18</v>
      </c>
      <c r="G1568" t="s">
        <v>57</v>
      </c>
      <c r="H1568">
        <v>25</v>
      </c>
      <c r="I1568">
        <v>271.80487230074101</v>
      </c>
      <c r="J1568" s="80">
        <v>2015</v>
      </c>
      <c r="K1568" t="s">
        <v>30</v>
      </c>
      <c r="L1568">
        <v>100</v>
      </c>
      <c r="M1568">
        <v>11.428783320000001</v>
      </c>
      <c r="N1568">
        <v>5</v>
      </c>
      <c r="O1568" t="s">
        <v>15</v>
      </c>
      <c r="P1568">
        <v>97</v>
      </c>
      <c r="Q1568" t="s">
        <v>13</v>
      </c>
      <c r="R1568" t="s">
        <v>14</v>
      </c>
      <c r="S1568" t="s">
        <v>14</v>
      </c>
      <c r="T1568" s="79">
        <v>5</v>
      </c>
      <c r="U1568" s="79">
        <v>6</v>
      </c>
      <c r="V1568" s="79">
        <v>5.5</v>
      </c>
      <c r="W1568" s="79">
        <v>1</v>
      </c>
      <c r="X1568">
        <v>0.64280850899999997</v>
      </c>
      <c r="Y1568" t="s">
        <v>722</v>
      </c>
      <c r="Z1568" t="s">
        <v>628</v>
      </c>
      <c r="AA1568">
        <v>1</v>
      </c>
      <c r="AB1568">
        <v>0</v>
      </c>
      <c r="AE1568" t="s">
        <v>532</v>
      </c>
      <c r="AF1568">
        <v>0</v>
      </c>
      <c r="AG1568">
        <v>0.1</v>
      </c>
      <c r="AH1568">
        <v>0</v>
      </c>
      <c r="AI1568">
        <v>0</v>
      </c>
      <c r="AJ1568">
        <v>0.1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0.20269999999999999</v>
      </c>
    </row>
    <row r="1569" spans="1:43" x14ac:dyDescent="0.35">
      <c r="A1569">
        <v>1568</v>
      </c>
      <c r="B1569" s="2">
        <v>115</v>
      </c>
      <c r="C1569" t="s">
        <v>20</v>
      </c>
      <c r="D1569" s="4">
        <v>39.153333000000003</v>
      </c>
      <c r="E1569" s="5">
        <v>2.9455559999999998</v>
      </c>
      <c r="F1569">
        <v>0.18</v>
      </c>
      <c r="G1569" t="s">
        <v>57</v>
      </c>
      <c r="H1569">
        <v>25</v>
      </c>
      <c r="I1569">
        <v>271.80487230074101</v>
      </c>
      <c r="J1569" s="80">
        <v>2015</v>
      </c>
      <c r="K1569" t="s">
        <v>30</v>
      </c>
      <c r="L1569">
        <v>100</v>
      </c>
      <c r="M1569">
        <v>11.428783320000001</v>
      </c>
      <c r="N1569">
        <v>5</v>
      </c>
      <c r="O1569" t="s">
        <v>15</v>
      </c>
      <c r="P1569">
        <v>97</v>
      </c>
      <c r="Q1569" t="s">
        <v>13</v>
      </c>
      <c r="R1569" t="s">
        <v>14</v>
      </c>
      <c r="S1569" t="s">
        <v>14</v>
      </c>
      <c r="T1569" s="79">
        <v>6</v>
      </c>
      <c r="U1569" s="79">
        <v>7</v>
      </c>
      <c r="V1569" s="79">
        <v>6.5</v>
      </c>
      <c r="W1569" s="79">
        <v>1</v>
      </c>
      <c r="X1569">
        <v>0.64280850899999997</v>
      </c>
      <c r="Y1569" t="s">
        <v>722</v>
      </c>
      <c r="Z1569" t="s">
        <v>628</v>
      </c>
      <c r="AA1569">
        <v>1</v>
      </c>
      <c r="AB1569">
        <v>0</v>
      </c>
      <c r="AE1569" t="s">
        <v>532</v>
      </c>
      <c r="AF1569">
        <v>0</v>
      </c>
      <c r="AG1569">
        <v>0.1</v>
      </c>
      <c r="AH1569">
        <v>0</v>
      </c>
      <c r="AI1569">
        <v>0</v>
      </c>
      <c r="AJ1569">
        <v>0.1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0.20269999999999999</v>
      </c>
    </row>
    <row r="1570" spans="1:43" x14ac:dyDescent="0.35">
      <c r="A1570">
        <v>1569</v>
      </c>
      <c r="B1570" s="2">
        <v>115</v>
      </c>
      <c r="C1570" t="s">
        <v>20</v>
      </c>
      <c r="D1570" s="4">
        <v>39.153333000000003</v>
      </c>
      <c r="E1570" s="5">
        <v>2.9455559999999998</v>
      </c>
      <c r="F1570">
        <v>0.18</v>
      </c>
      <c r="G1570" t="s">
        <v>57</v>
      </c>
      <c r="H1570">
        <v>25</v>
      </c>
      <c r="I1570">
        <v>271.80487230074101</v>
      </c>
      <c r="J1570" s="80">
        <v>2015</v>
      </c>
      <c r="K1570" t="s">
        <v>30</v>
      </c>
      <c r="L1570">
        <v>100</v>
      </c>
      <c r="M1570">
        <v>11.428783320000001</v>
      </c>
      <c r="N1570">
        <v>5</v>
      </c>
      <c r="O1570" t="s">
        <v>15</v>
      </c>
      <c r="P1570">
        <v>97</v>
      </c>
      <c r="Q1570" t="s">
        <v>13</v>
      </c>
      <c r="R1570" t="s">
        <v>14</v>
      </c>
      <c r="S1570" t="s">
        <v>14</v>
      </c>
      <c r="T1570" s="79">
        <v>7</v>
      </c>
      <c r="U1570" s="79">
        <v>8</v>
      </c>
      <c r="V1570" s="79">
        <v>7.5</v>
      </c>
      <c r="W1570" s="79">
        <v>1</v>
      </c>
      <c r="X1570">
        <v>0.64280850899999997</v>
      </c>
      <c r="Y1570" t="s">
        <v>722</v>
      </c>
      <c r="Z1570" t="s">
        <v>628</v>
      </c>
      <c r="AA1570">
        <v>1</v>
      </c>
      <c r="AB1570">
        <v>0</v>
      </c>
      <c r="AE1570" t="s">
        <v>532</v>
      </c>
      <c r="AF1570">
        <v>0</v>
      </c>
      <c r="AG1570">
        <v>0.1</v>
      </c>
      <c r="AH1570">
        <v>0</v>
      </c>
      <c r="AI1570">
        <v>0</v>
      </c>
      <c r="AJ1570">
        <v>0.1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0.20269999999999999</v>
      </c>
    </row>
    <row r="1571" spans="1:43" x14ac:dyDescent="0.35">
      <c r="A1571">
        <v>1570</v>
      </c>
      <c r="B1571" s="2">
        <v>115</v>
      </c>
      <c r="C1571" t="s">
        <v>20</v>
      </c>
      <c r="D1571" s="4">
        <v>39.153333000000003</v>
      </c>
      <c r="E1571" s="5">
        <v>2.9455559999999998</v>
      </c>
      <c r="F1571">
        <v>0.18</v>
      </c>
      <c r="G1571" t="s">
        <v>57</v>
      </c>
      <c r="H1571">
        <v>25</v>
      </c>
      <c r="I1571">
        <v>271.80487230074101</v>
      </c>
      <c r="J1571" s="80">
        <v>2015</v>
      </c>
      <c r="K1571" t="s">
        <v>30</v>
      </c>
      <c r="L1571">
        <v>100</v>
      </c>
      <c r="M1571">
        <v>11.428783320000001</v>
      </c>
      <c r="N1571">
        <v>5</v>
      </c>
      <c r="O1571" t="s">
        <v>15</v>
      </c>
      <c r="P1571">
        <v>97</v>
      </c>
      <c r="Q1571" t="s">
        <v>13</v>
      </c>
      <c r="R1571" t="s">
        <v>14</v>
      </c>
      <c r="S1571" t="s">
        <v>14</v>
      </c>
      <c r="T1571" s="79">
        <v>8</v>
      </c>
      <c r="U1571" s="79">
        <v>9</v>
      </c>
      <c r="V1571" s="79">
        <v>8.5</v>
      </c>
      <c r="W1571" s="79">
        <v>1</v>
      </c>
      <c r="X1571">
        <v>0.64280850899999997</v>
      </c>
      <c r="Y1571" t="s">
        <v>722</v>
      </c>
      <c r="Z1571" t="s">
        <v>628</v>
      </c>
      <c r="AA1571">
        <v>1</v>
      </c>
      <c r="AB1571">
        <v>0</v>
      </c>
      <c r="AE1571" t="s">
        <v>532</v>
      </c>
      <c r="AF1571">
        <v>0</v>
      </c>
      <c r="AG1571">
        <v>0.1</v>
      </c>
      <c r="AH1571">
        <v>0</v>
      </c>
      <c r="AI1571">
        <v>0</v>
      </c>
      <c r="AJ1571">
        <v>0.1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0.20269999999999999</v>
      </c>
    </row>
    <row r="1572" spans="1:43" x14ac:dyDescent="0.35">
      <c r="A1572">
        <v>1571</v>
      </c>
      <c r="B1572" s="2">
        <v>116</v>
      </c>
      <c r="C1572" t="s">
        <v>43</v>
      </c>
      <c r="D1572" s="4">
        <v>43.803167000000002</v>
      </c>
      <c r="E1572" s="5">
        <v>151.75983299999999</v>
      </c>
      <c r="F1572">
        <v>161</v>
      </c>
      <c r="G1572" t="s">
        <v>613</v>
      </c>
      <c r="H1572">
        <v>5143</v>
      </c>
      <c r="I1572">
        <v>0</v>
      </c>
      <c r="J1572" s="80">
        <v>2016</v>
      </c>
      <c r="K1572" t="s">
        <v>30</v>
      </c>
      <c r="L1572">
        <v>11</v>
      </c>
      <c r="M1572">
        <v>1.1060976250000001</v>
      </c>
      <c r="N1572">
        <v>0.375</v>
      </c>
      <c r="O1572" t="s">
        <v>23</v>
      </c>
      <c r="P1572">
        <v>95.5</v>
      </c>
      <c r="Q1572" t="s">
        <v>13</v>
      </c>
      <c r="R1572" t="s">
        <v>14</v>
      </c>
      <c r="S1572" t="s">
        <v>14</v>
      </c>
      <c r="T1572" s="79">
        <v>0</v>
      </c>
      <c r="U1572" s="79">
        <v>5</v>
      </c>
      <c r="V1572" s="79">
        <v>2.5</v>
      </c>
      <c r="W1572" s="79">
        <v>5</v>
      </c>
      <c r="X1572">
        <v>0.31036865699999999</v>
      </c>
      <c r="Y1572" t="s">
        <v>823</v>
      </c>
      <c r="Z1572" t="s">
        <v>643</v>
      </c>
      <c r="AA1572">
        <v>1</v>
      </c>
      <c r="AB1572">
        <v>33</v>
      </c>
      <c r="AE1572" t="s">
        <v>532</v>
      </c>
      <c r="AF1572">
        <v>33</v>
      </c>
      <c r="AG1572" t="s">
        <v>671</v>
      </c>
      <c r="AH1572" t="s">
        <v>1129</v>
      </c>
      <c r="AI1572" t="s">
        <v>1130</v>
      </c>
      <c r="AJ1572">
        <v>0.59524549999999998</v>
      </c>
      <c r="AK1572">
        <v>19.6431015</v>
      </c>
      <c r="AL1572">
        <v>13.3568985</v>
      </c>
      <c r="AM1572">
        <v>22.750982111815642</v>
      </c>
      <c r="AN1572">
        <v>15.47019236462415</v>
      </c>
      <c r="AO1572">
        <v>7.0611917634752445E-3</v>
      </c>
      <c r="AP1572">
        <v>4.8014628277400521E-3</v>
      </c>
      <c r="AQ1572">
        <v>7.7160346635006267E-4</v>
      </c>
    </row>
    <row r="1573" spans="1:43" x14ac:dyDescent="0.35">
      <c r="A1573">
        <v>1572</v>
      </c>
      <c r="B1573" s="2">
        <v>116</v>
      </c>
      <c r="C1573" t="s">
        <v>43</v>
      </c>
      <c r="D1573" s="4">
        <v>43.803167000000002</v>
      </c>
      <c r="E1573" s="5">
        <v>151.75983299999999</v>
      </c>
      <c r="F1573">
        <v>161</v>
      </c>
      <c r="G1573" t="s">
        <v>613</v>
      </c>
      <c r="H1573">
        <v>5143</v>
      </c>
      <c r="I1573">
        <v>0</v>
      </c>
      <c r="J1573" s="80">
        <v>2016</v>
      </c>
      <c r="K1573" t="s">
        <v>30</v>
      </c>
      <c r="L1573">
        <v>11</v>
      </c>
      <c r="M1573">
        <v>1.1060976250000001</v>
      </c>
      <c r="N1573">
        <v>0.375</v>
      </c>
      <c r="O1573" t="s">
        <v>23</v>
      </c>
      <c r="P1573">
        <v>95.5</v>
      </c>
      <c r="Q1573" t="s">
        <v>13</v>
      </c>
      <c r="R1573" t="s">
        <v>14</v>
      </c>
      <c r="S1573" t="s">
        <v>14</v>
      </c>
      <c r="T1573" s="79">
        <v>0</v>
      </c>
      <c r="U1573" s="79">
        <v>5</v>
      </c>
      <c r="V1573" s="79">
        <v>2.5</v>
      </c>
      <c r="W1573" s="79">
        <v>5</v>
      </c>
      <c r="X1573">
        <v>0.31036865699999999</v>
      </c>
      <c r="Y1573" t="s">
        <v>823</v>
      </c>
      <c r="Z1573" t="s">
        <v>643</v>
      </c>
      <c r="AA1573">
        <v>1</v>
      </c>
      <c r="AB1573">
        <v>45</v>
      </c>
      <c r="AE1573" t="s">
        <v>532</v>
      </c>
      <c r="AF1573">
        <v>45</v>
      </c>
      <c r="AG1573" t="s">
        <v>671</v>
      </c>
      <c r="AH1573" t="s">
        <v>1129</v>
      </c>
      <c r="AI1573" t="s">
        <v>1130</v>
      </c>
      <c r="AJ1573">
        <v>0.59524549999999998</v>
      </c>
      <c r="AK1573">
        <v>26.786047499999999</v>
      </c>
      <c r="AL1573">
        <v>18.213952500000001</v>
      </c>
      <c r="AM1573">
        <v>31.024066516112235</v>
      </c>
      <c r="AN1573">
        <v>21.095716860851116</v>
      </c>
      <c r="AO1573">
        <v>9.628897859284424E-3</v>
      </c>
      <c r="AP1573">
        <v>6.5474493105546171E-3</v>
      </c>
      <c r="AQ1573">
        <v>7.7160346635006267E-4</v>
      </c>
    </row>
    <row r="1574" spans="1:43" x14ac:dyDescent="0.35">
      <c r="A1574">
        <v>1573</v>
      </c>
      <c r="B1574" s="2">
        <v>116</v>
      </c>
      <c r="C1574" t="s">
        <v>43</v>
      </c>
      <c r="D1574" s="11">
        <v>45.920499999999997</v>
      </c>
      <c r="E1574" s="12">
        <v>152.791</v>
      </c>
      <c r="F1574">
        <v>75</v>
      </c>
      <c r="G1574" t="s">
        <v>613</v>
      </c>
      <c r="H1574">
        <v>6065</v>
      </c>
      <c r="I1574">
        <v>0</v>
      </c>
      <c r="J1574" s="80">
        <v>2016</v>
      </c>
      <c r="K1574" t="s">
        <v>30</v>
      </c>
      <c r="L1574">
        <v>11</v>
      </c>
      <c r="M1574">
        <v>1.1060976250000001</v>
      </c>
      <c r="N1574">
        <v>0.375</v>
      </c>
      <c r="O1574" t="s">
        <v>23</v>
      </c>
      <c r="P1574">
        <v>95.5</v>
      </c>
      <c r="Q1574" t="s">
        <v>13</v>
      </c>
      <c r="R1574" t="s">
        <v>14</v>
      </c>
      <c r="S1574" t="s">
        <v>14</v>
      </c>
      <c r="T1574" s="79">
        <v>0</v>
      </c>
      <c r="U1574" s="79">
        <v>5</v>
      </c>
      <c r="V1574" s="79">
        <v>2.5</v>
      </c>
      <c r="W1574" s="79">
        <v>5</v>
      </c>
      <c r="X1574">
        <v>0.80058939699999998</v>
      </c>
      <c r="Y1574" t="s">
        <v>825</v>
      </c>
      <c r="Z1574" t="s">
        <v>656</v>
      </c>
      <c r="AA1574">
        <v>1</v>
      </c>
      <c r="AB1574">
        <v>27</v>
      </c>
      <c r="AE1574" t="s">
        <v>532</v>
      </c>
      <c r="AF1574">
        <v>27</v>
      </c>
      <c r="AG1574" t="s">
        <v>671</v>
      </c>
      <c r="AH1574" t="s">
        <v>1129</v>
      </c>
      <c r="AI1574" t="s">
        <v>1130</v>
      </c>
      <c r="AJ1574">
        <v>0.59524549999999998</v>
      </c>
      <c r="AK1574">
        <v>16.071628499999999</v>
      </c>
      <c r="AL1574">
        <v>10.928371500000001</v>
      </c>
      <c r="AM1574">
        <v>18.614439909667343</v>
      </c>
      <c r="AN1574">
        <v>12.657430116510668</v>
      </c>
      <c r="AO1574">
        <v>1.4902523222773315E-2</v>
      </c>
      <c r="AP1574">
        <v>1.0133404344546916E-2</v>
      </c>
      <c r="AQ1574">
        <v>3.0634692824592276E-4</v>
      </c>
    </row>
    <row r="1575" spans="1:43" x14ac:dyDescent="0.35">
      <c r="A1575">
        <v>1574</v>
      </c>
      <c r="B1575" s="2">
        <v>116</v>
      </c>
      <c r="C1575" t="s">
        <v>43</v>
      </c>
      <c r="D1575" s="11">
        <v>45.920499999999997</v>
      </c>
      <c r="E1575" s="12">
        <v>152.791</v>
      </c>
      <c r="F1575">
        <v>75</v>
      </c>
      <c r="G1575" t="s">
        <v>613</v>
      </c>
      <c r="H1575">
        <v>6065</v>
      </c>
      <c r="I1575">
        <v>0</v>
      </c>
      <c r="J1575" s="80">
        <v>2016</v>
      </c>
      <c r="K1575" t="s">
        <v>30</v>
      </c>
      <c r="L1575">
        <v>11</v>
      </c>
      <c r="M1575">
        <v>1.1060976250000001</v>
      </c>
      <c r="N1575">
        <v>0.375</v>
      </c>
      <c r="O1575" t="s">
        <v>23</v>
      </c>
      <c r="P1575">
        <v>95.5</v>
      </c>
      <c r="Q1575" t="s">
        <v>13</v>
      </c>
      <c r="R1575" t="s">
        <v>14</v>
      </c>
      <c r="S1575" t="s">
        <v>14</v>
      </c>
      <c r="T1575" s="79">
        <v>0</v>
      </c>
      <c r="U1575" s="79">
        <v>5</v>
      </c>
      <c r="V1575" s="79">
        <v>2.5</v>
      </c>
      <c r="W1575" s="79">
        <v>5</v>
      </c>
      <c r="X1575">
        <v>0.80058939699999998</v>
      </c>
      <c r="Y1575" t="s">
        <v>825</v>
      </c>
      <c r="Z1575" t="s">
        <v>656</v>
      </c>
      <c r="AA1575">
        <v>1</v>
      </c>
      <c r="AB1575">
        <v>69</v>
      </c>
      <c r="AE1575" t="s">
        <v>532</v>
      </c>
      <c r="AF1575">
        <v>69</v>
      </c>
      <c r="AG1575" t="s">
        <v>671</v>
      </c>
      <c r="AH1575" t="s">
        <v>1129</v>
      </c>
      <c r="AI1575" t="s">
        <v>1130</v>
      </c>
      <c r="AJ1575">
        <v>0.59524549999999998</v>
      </c>
      <c r="AK1575">
        <v>41.071939499999999</v>
      </c>
      <c r="AL1575">
        <v>27.928060500000001</v>
      </c>
      <c r="AM1575">
        <v>47.570235324705436</v>
      </c>
      <c r="AN1575">
        <v>32.346765853305044</v>
      </c>
      <c r="AO1575">
        <v>3.8084226013754024E-2</v>
      </c>
      <c r="AP1575">
        <v>2.5896477769397675E-2</v>
      </c>
      <c r="AQ1575">
        <v>3.0634692824592276E-4</v>
      </c>
    </row>
    <row r="1576" spans="1:43" x14ac:dyDescent="0.35">
      <c r="A1576">
        <v>1575</v>
      </c>
      <c r="B1576" s="2">
        <v>116</v>
      </c>
      <c r="C1576" t="s">
        <v>43</v>
      </c>
      <c r="D1576" s="11">
        <v>45.920499999999997</v>
      </c>
      <c r="E1576" s="12">
        <v>152.791</v>
      </c>
      <c r="F1576">
        <v>75</v>
      </c>
      <c r="G1576" t="s">
        <v>613</v>
      </c>
      <c r="H1576">
        <v>6065</v>
      </c>
      <c r="I1576">
        <v>0</v>
      </c>
      <c r="J1576" s="80">
        <v>2016</v>
      </c>
      <c r="K1576" t="s">
        <v>30</v>
      </c>
      <c r="L1576">
        <v>11</v>
      </c>
      <c r="M1576">
        <v>1.1060976250000001</v>
      </c>
      <c r="N1576">
        <v>0.375</v>
      </c>
      <c r="O1576" t="s">
        <v>23</v>
      </c>
      <c r="P1576">
        <v>95.5</v>
      </c>
      <c r="Q1576" t="s">
        <v>13</v>
      </c>
      <c r="R1576" t="s">
        <v>14</v>
      </c>
      <c r="S1576" t="s">
        <v>14</v>
      </c>
      <c r="T1576" s="79">
        <v>0</v>
      </c>
      <c r="U1576" s="79">
        <v>5</v>
      </c>
      <c r="V1576" s="79">
        <v>2.5</v>
      </c>
      <c r="W1576" s="79">
        <v>5</v>
      </c>
      <c r="X1576">
        <v>0.80058939699999998</v>
      </c>
      <c r="Y1576" t="s">
        <v>825</v>
      </c>
      <c r="Z1576" t="s">
        <v>656</v>
      </c>
      <c r="AA1576">
        <v>1</v>
      </c>
      <c r="AB1576">
        <v>263</v>
      </c>
      <c r="AE1576" t="s">
        <v>532</v>
      </c>
      <c r="AF1576">
        <v>263</v>
      </c>
      <c r="AG1576" t="s">
        <v>671</v>
      </c>
      <c r="AH1576" t="s">
        <v>1129</v>
      </c>
      <c r="AI1576" t="s">
        <v>1130</v>
      </c>
      <c r="AJ1576">
        <v>0.59524549999999998</v>
      </c>
      <c r="AK1576">
        <v>156.5495665</v>
      </c>
      <c r="AL1576">
        <v>106.4504335</v>
      </c>
      <c r="AM1576">
        <v>181.31843319416708</v>
      </c>
      <c r="AN1576">
        <v>123.29274520897428</v>
      </c>
      <c r="AO1576">
        <v>0.145161615095903</v>
      </c>
      <c r="AP1576">
        <v>9.8706864541327349E-2</v>
      </c>
      <c r="AQ1576">
        <v>3.0634692824592276E-4</v>
      </c>
    </row>
    <row r="1577" spans="1:43" x14ac:dyDescent="0.35">
      <c r="A1577">
        <v>1576</v>
      </c>
      <c r="B1577" s="2">
        <v>116</v>
      </c>
      <c r="C1577" t="s">
        <v>43</v>
      </c>
      <c r="D1577" s="11">
        <v>45.920499999999997</v>
      </c>
      <c r="E1577" s="12">
        <v>152.791</v>
      </c>
      <c r="F1577">
        <v>75</v>
      </c>
      <c r="G1577" t="s">
        <v>613</v>
      </c>
      <c r="H1577">
        <v>6065</v>
      </c>
      <c r="I1577">
        <v>0</v>
      </c>
      <c r="J1577" s="80">
        <v>2016</v>
      </c>
      <c r="K1577" t="s">
        <v>30</v>
      </c>
      <c r="L1577">
        <v>11</v>
      </c>
      <c r="M1577">
        <v>1.1060976250000001</v>
      </c>
      <c r="N1577">
        <v>0.375</v>
      </c>
      <c r="O1577" t="s">
        <v>23</v>
      </c>
      <c r="P1577">
        <v>95.5</v>
      </c>
      <c r="Q1577" t="s">
        <v>13</v>
      </c>
      <c r="R1577" t="s">
        <v>14</v>
      </c>
      <c r="S1577" t="s">
        <v>14</v>
      </c>
      <c r="T1577" s="79">
        <v>0</v>
      </c>
      <c r="U1577" s="79">
        <v>5</v>
      </c>
      <c r="V1577" s="79">
        <v>2.5</v>
      </c>
      <c r="W1577" s="79">
        <v>5</v>
      </c>
      <c r="X1577">
        <v>0.80058939699999998</v>
      </c>
      <c r="Y1577" t="s">
        <v>825</v>
      </c>
      <c r="Z1577" t="s">
        <v>656</v>
      </c>
      <c r="AA1577">
        <v>1</v>
      </c>
      <c r="AB1577">
        <v>562</v>
      </c>
      <c r="AE1577" t="s">
        <v>532</v>
      </c>
      <c r="AF1577">
        <v>562</v>
      </c>
      <c r="AG1577" t="s">
        <v>671</v>
      </c>
      <c r="AH1577" t="s">
        <v>1129</v>
      </c>
      <c r="AI1577" t="s">
        <v>1130</v>
      </c>
      <c r="AJ1577">
        <v>0.59524549999999998</v>
      </c>
      <c r="AK1577">
        <v>334.52797099999998</v>
      </c>
      <c r="AL1577">
        <v>227.47202900000002</v>
      </c>
      <c r="AM1577">
        <v>387.45611960122392</v>
      </c>
      <c r="AN1577">
        <v>263.46206390662951</v>
      </c>
      <c r="AO1577">
        <v>0.31019326115550372</v>
      </c>
      <c r="AP1577">
        <v>0.210924934875384</v>
      </c>
      <c r="AQ1577">
        <v>3.0634692824592276E-4</v>
      </c>
    </row>
    <row r="1578" spans="1:43" x14ac:dyDescent="0.35">
      <c r="A1578">
        <v>1577</v>
      </c>
      <c r="B1578" s="2">
        <v>116</v>
      </c>
      <c r="C1578" t="s">
        <v>43</v>
      </c>
      <c r="D1578" s="11">
        <v>45.920499999999997</v>
      </c>
      <c r="E1578" s="12">
        <v>152.791</v>
      </c>
      <c r="F1578">
        <v>75</v>
      </c>
      <c r="G1578" t="s">
        <v>613</v>
      </c>
      <c r="H1578">
        <v>6065</v>
      </c>
      <c r="I1578">
        <v>0</v>
      </c>
      <c r="J1578" s="80">
        <v>2016</v>
      </c>
      <c r="K1578" t="s">
        <v>30</v>
      </c>
      <c r="L1578">
        <v>11</v>
      </c>
      <c r="M1578">
        <v>1.1060976250000001</v>
      </c>
      <c r="N1578">
        <v>0.375</v>
      </c>
      <c r="O1578" t="s">
        <v>23</v>
      </c>
      <c r="P1578">
        <v>95.5</v>
      </c>
      <c r="Q1578" t="s">
        <v>13</v>
      </c>
      <c r="R1578" t="s">
        <v>14</v>
      </c>
      <c r="S1578" t="s">
        <v>14</v>
      </c>
      <c r="T1578" s="79">
        <v>0</v>
      </c>
      <c r="U1578" s="79">
        <v>5</v>
      </c>
      <c r="V1578" s="79">
        <v>2.5</v>
      </c>
      <c r="W1578" s="79">
        <v>5</v>
      </c>
      <c r="X1578">
        <v>0.80058939699999998</v>
      </c>
      <c r="Y1578" t="s">
        <v>825</v>
      </c>
      <c r="Z1578" t="s">
        <v>656</v>
      </c>
      <c r="AA1578">
        <v>1</v>
      </c>
      <c r="AB1578">
        <v>26</v>
      </c>
      <c r="AE1578" t="s">
        <v>532</v>
      </c>
      <c r="AF1578">
        <v>26</v>
      </c>
      <c r="AG1578" t="s">
        <v>671</v>
      </c>
      <c r="AH1578" t="s">
        <v>1129</v>
      </c>
      <c r="AI1578" t="s">
        <v>1130</v>
      </c>
      <c r="AJ1578">
        <v>0.59524549999999998</v>
      </c>
      <c r="AK1578">
        <v>15.476383</v>
      </c>
      <c r="AL1578">
        <v>10.523617</v>
      </c>
      <c r="AM1578">
        <v>17.925016209309295</v>
      </c>
      <c r="AN1578">
        <v>12.188636408491755</v>
      </c>
      <c r="AO1578">
        <v>1.4350577918226153E-2</v>
      </c>
      <c r="AP1578">
        <v>9.758093072526659E-3</v>
      </c>
      <c r="AQ1578">
        <v>3.0634692824592276E-4</v>
      </c>
    </row>
    <row r="1579" spans="1:43" x14ac:dyDescent="0.35">
      <c r="A1579">
        <v>1578</v>
      </c>
      <c r="B1579" s="2">
        <v>116</v>
      </c>
      <c r="C1579" t="s">
        <v>43</v>
      </c>
      <c r="D1579" s="11">
        <v>45.920499999999997</v>
      </c>
      <c r="E1579" s="12">
        <v>152.791</v>
      </c>
      <c r="F1579">
        <v>75</v>
      </c>
      <c r="G1579" t="s">
        <v>613</v>
      </c>
      <c r="H1579">
        <v>6065</v>
      </c>
      <c r="I1579">
        <v>0</v>
      </c>
      <c r="J1579" s="80">
        <v>2016</v>
      </c>
      <c r="K1579" t="s">
        <v>30</v>
      </c>
      <c r="L1579">
        <v>11</v>
      </c>
      <c r="M1579">
        <v>1.1060976250000001</v>
      </c>
      <c r="N1579">
        <v>0.375</v>
      </c>
      <c r="O1579" t="s">
        <v>23</v>
      </c>
      <c r="P1579">
        <v>95.5</v>
      </c>
      <c r="Q1579" t="s">
        <v>13</v>
      </c>
      <c r="R1579" t="s">
        <v>14</v>
      </c>
      <c r="S1579" t="s">
        <v>14</v>
      </c>
      <c r="T1579" s="79">
        <v>0</v>
      </c>
      <c r="U1579" s="79">
        <v>5</v>
      </c>
      <c r="V1579" s="79">
        <v>2.5</v>
      </c>
      <c r="W1579" s="79">
        <v>5</v>
      </c>
      <c r="X1579">
        <v>0.80058939699999998</v>
      </c>
      <c r="Y1579" t="s">
        <v>825</v>
      </c>
      <c r="Z1579" t="s">
        <v>656</v>
      </c>
      <c r="AA1579">
        <v>1</v>
      </c>
      <c r="AB1579">
        <v>20</v>
      </c>
      <c r="AE1579" t="s">
        <v>532</v>
      </c>
      <c r="AF1579">
        <v>20</v>
      </c>
      <c r="AG1579" t="s">
        <v>671</v>
      </c>
      <c r="AH1579" t="s">
        <v>1129</v>
      </c>
      <c r="AI1579" t="s">
        <v>1130</v>
      </c>
      <c r="AJ1579">
        <v>0.59524549999999998</v>
      </c>
      <c r="AK1579">
        <v>11.904909999999999</v>
      </c>
      <c r="AL1579">
        <v>8.0950900000000008</v>
      </c>
      <c r="AM1579">
        <v>13.788474007160994</v>
      </c>
      <c r="AN1579">
        <v>9.3758741603782756</v>
      </c>
      <c r="AO1579">
        <v>1.1038906090943193E-2</v>
      </c>
      <c r="AP1579">
        <v>7.5062254404051247E-3</v>
      </c>
      <c r="AQ1579">
        <v>3.0634692824592276E-4</v>
      </c>
    </row>
    <row r="1580" spans="1:43" x14ac:dyDescent="0.35">
      <c r="A1580">
        <v>1579</v>
      </c>
      <c r="B1580" s="2">
        <v>116</v>
      </c>
      <c r="C1580" t="s">
        <v>43</v>
      </c>
      <c r="D1580" s="11">
        <v>45.920499999999997</v>
      </c>
      <c r="E1580" s="12">
        <v>152.791</v>
      </c>
      <c r="F1580">
        <v>75</v>
      </c>
      <c r="G1580" t="s">
        <v>613</v>
      </c>
      <c r="H1580">
        <v>6065</v>
      </c>
      <c r="I1580">
        <v>0</v>
      </c>
      <c r="J1580" s="80">
        <v>2016</v>
      </c>
      <c r="K1580" t="s">
        <v>30</v>
      </c>
      <c r="L1580">
        <v>11</v>
      </c>
      <c r="M1580">
        <v>1.1060976250000001</v>
      </c>
      <c r="N1580">
        <v>0.375</v>
      </c>
      <c r="O1580" t="s">
        <v>23</v>
      </c>
      <c r="P1580">
        <v>95.5</v>
      </c>
      <c r="Q1580" t="s">
        <v>13</v>
      </c>
      <c r="R1580" t="s">
        <v>14</v>
      </c>
      <c r="S1580" t="s">
        <v>14</v>
      </c>
      <c r="T1580" s="79">
        <v>0</v>
      </c>
      <c r="U1580" s="79">
        <v>5</v>
      </c>
      <c r="V1580" s="79">
        <v>2.5</v>
      </c>
      <c r="W1580" s="79">
        <v>5</v>
      </c>
      <c r="X1580">
        <v>0.80058939699999998</v>
      </c>
      <c r="Y1580" t="s">
        <v>825</v>
      </c>
      <c r="Z1580" t="s">
        <v>656</v>
      </c>
      <c r="AA1580">
        <v>1</v>
      </c>
      <c r="AB1580">
        <v>14</v>
      </c>
      <c r="AE1580" t="s">
        <v>532</v>
      </c>
      <c r="AF1580">
        <v>14</v>
      </c>
      <c r="AG1580" t="s">
        <v>671</v>
      </c>
      <c r="AH1580" t="s">
        <v>1129</v>
      </c>
      <c r="AI1580" t="s">
        <v>1130</v>
      </c>
      <c r="AJ1580">
        <v>0.59524549999999998</v>
      </c>
      <c r="AK1580">
        <v>8.333437</v>
      </c>
      <c r="AL1580">
        <v>5.666563</v>
      </c>
      <c r="AM1580">
        <v>9.6519318050126977</v>
      </c>
      <c r="AN1580">
        <v>6.563111912264791</v>
      </c>
      <c r="AO1580">
        <v>7.7272342636602372E-3</v>
      </c>
      <c r="AP1580">
        <v>5.2543578082835853E-3</v>
      </c>
      <c r="AQ1580">
        <v>3.0634692824592276E-4</v>
      </c>
    </row>
    <row r="1581" spans="1:43" x14ac:dyDescent="0.35">
      <c r="A1581">
        <v>1580</v>
      </c>
      <c r="B1581" s="2">
        <v>116</v>
      </c>
      <c r="C1581" t="s">
        <v>43</v>
      </c>
      <c r="D1581" s="11">
        <v>45.920499999999997</v>
      </c>
      <c r="E1581" s="12">
        <v>152.791</v>
      </c>
      <c r="F1581">
        <v>75</v>
      </c>
      <c r="G1581" t="s">
        <v>613</v>
      </c>
      <c r="H1581">
        <v>6065</v>
      </c>
      <c r="I1581">
        <v>0</v>
      </c>
      <c r="J1581" s="80">
        <v>2016</v>
      </c>
      <c r="K1581" t="s">
        <v>30</v>
      </c>
      <c r="L1581">
        <v>11</v>
      </c>
      <c r="M1581">
        <v>1.1060976250000001</v>
      </c>
      <c r="N1581">
        <v>0.375</v>
      </c>
      <c r="O1581" t="s">
        <v>23</v>
      </c>
      <c r="P1581">
        <v>95.5</v>
      </c>
      <c r="Q1581" t="s">
        <v>13</v>
      </c>
      <c r="R1581" t="s">
        <v>14</v>
      </c>
      <c r="S1581" t="s">
        <v>14</v>
      </c>
      <c r="T1581" s="79">
        <v>0</v>
      </c>
      <c r="U1581" s="79">
        <v>5</v>
      </c>
      <c r="V1581" s="79">
        <v>2.5</v>
      </c>
      <c r="W1581" s="79">
        <v>5</v>
      </c>
      <c r="X1581">
        <v>0.80058939699999998</v>
      </c>
      <c r="Y1581" t="s">
        <v>825</v>
      </c>
      <c r="Z1581" t="s">
        <v>656</v>
      </c>
      <c r="AA1581">
        <v>1</v>
      </c>
      <c r="AB1581">
        <v>139</v>
      </c>
      <c r="AE1581" t="s">
        <v>532</v>
      </c>
      <c r="AF1581">
        <v>139</v>
      </c>
      <c r="AG1581" t="s">
        <v>671</v>
      </c>
      <c r="AH1581" t="s">
        <v>1129</v>
      </c>
      <c r="AI1581" t="s">
        <v>1130</v>
      </c>
      <c r="AJ1581">
        <v>0.59524549999999998</v>
      </c>
      <c r="AK1581">
        <v>82.739124500000003</v>
      </c>
      <c r="AL1581">
        <v>56.260875499999997</v>
      </c>
      <c r="AM1581">
        <v>95.829894349768935</v>
      </c>
      <c r="AN1581">
        <v>65.162325414628995</v>
      </c>
      <c r="AO1581">
        <v>7.6720397332055212E-2</v>
      </c>
      <c r="AP1581">
        <v>5.21682668108156E-2</v>
      </c>
      <c r="AQ1581">
        <v>3.0634692824592276E-4</v>
      </c>
    </row>
    <row r="1582" spans="1:43" x14ac:dyDescent="0.35">
      <c r="A1582">
        <v>1581</v>
      </c>
      <c r="B1582" s="2">
        <v>116</v>
      </c>
      <c r="C1582" t="s">
        <v>43</v>
      </c>
      <c r="D1582" s="11">
        <v>45.920499999999997</v>
      </c>
      <c r="E1582" s="12">
        <v>152.791</v>
      </c>
      <c r="F1582">
        <v>75</v>
      </c>
      <c r="G1582" t="s">
        <v>613</v>
      </c>
      <c r="H1582">
        <v>6065</v>
      </c>
      <c r="I1582">
        <v>0</v>
      </c>
      <c r="J1582" s="80">
        <v>2016</v>
      </c>
      <c r="K1582" t="s">
        <v>30</v>
      </c>
      <c r="L1582">
        <v>11</v>
      </c>
      <c r="M1582">
        <v>1.1060976250000001</v>
      </c>
      <c r="N1582">
        <v>0.375</v>
      </c>
      <c r="O1582" t="s">
        <v>23</v>
      </c>
      <c r="P1582">
        <v>95.5</v>
      </c>
      <c r="Q1582" t="s">
        <v>13</v>
      </c>
      <c r="R1582" t="s">
        <v>14</v>
      </c>
      <c r="S1582" t="s">
        <v>14</v>
      </c>
      <c r="T1582" s="79">
        <v>0</v>
      </c>
      <c r="U1582" s="79">
        <v>5</v>
      </c>
      <c r="V1582" s="79">
        <v>2.5</v>
      </c>
      <c r="W1582" s="79">
        <v>5</v>
      </c>
      <c r="X1582">
        <v>0.80058939699999998</v>
      </c>
      <c r="Y1582" t="s">
        <v>825</v>
      </c>
      <c r="Z1582" t="s">
        <v>656</v>
      </c>
      <c r="AA1582">
        <v>1</v>
      </c>
      <c r="AB1582">
        <v>7</v>
      </c>
      <c r="AE1582" t="s">
        <v>532</v>
      </c>
      <c r="AF1582">
        <v>7</v>
      </c>
      <c r="AG1582" t="s">
        <v>671</v>
      </c>
      <c r="AH1582" t="s">
        <v>1129</v>
      </c>
      <c r="AI1582" t="s">
        <v>1130</v>
      </c>
      <c r="AJ1582">
        <v>0.59524549999999998</v>
      </c>
      <c r="AK1582">
        <v>4.1667185</v>
      </c>
      <c r="AL1582">
        <v>2.8332815</v>
      </c>
      <c r="AM1582">
        <v>4.8259659025063488</v>
      </c>
      <c r="AN1582">
        <v>3.2815559561323955</v>
      </c>
      <c r="AO1582">
        <v>3.8636171318301186E-3</v>
      </c>
      <c r="AP1582">
        <v>2.6271789041417927E-3</v>
      </c>
      <c r="AQ1582">
        <v>3.0634692824592276E-4</v>
      </c>
    </row>
    <row r="1583" spans="1:43" x14ac:dyDescent="0.35">
      <c r="A1583">
        <v>1582</v>
      </c>
      <c r="B1583" s="2">
        <v>116</v>
      </c>
      <c r="C1583" t="s">
        <v>43</v>
      </c>
      <c r="D1583" s="4">
        <v>45.643332999999998</v>
      </c>
      <c r="E1583" s="5">
        <v>152.93183300000001</v>
      </c>
      <c r="F1583">
        <v>94</v>
      </c>
      <c r="G1583" t="s">
        <v>59</v>
      </c>
      <c r="H1583">
        <v>7138</v>
      </c>
      <c r="I1583">
        <v>0</v>
      </c>
      <c r="J1583" s="80">
        <v>2016</v>
      </c>
      <c r="K1583" t="s">
        <v>30</v>
      </c>
      <c r="L1583">
        <v>11</v>
      </c>
      <c r="M1583">
        <v>1.1060976250000001</v>
      </c>
      <c r="N1583">
        <v>0.375</v>
      </c>
      <c r="O1583" t="s">
        <v>23</v>
      </c>
      <c r="P1583">
        <v>95.5</v>
      </c>
      <c r="Q1583" t="s">
        <v>13</v>
      </c>
      <c r="R1583" t="s">
        <v>14</v>
      </c>
      <c r="S1583" t="s">
        <v>14</v>
      </c>
      <c r="T1583" s="79">
        <v>0</v>
      </c>
      <c r="U1583" s="79">
        <v>5</v>
      </c>
      <c r="V1583" s="79">
        <v>2.5</v>
      </c>
      <c r="W1583" s="79">
        <v>5</v>
      </c>
      <c r="X1583">
        <v>0.78206890600000001</v>
      </c>
      <c r="Y1583" t="s">
        <v>764</v>
      </c>
      <c r="Z1583" t="s">
        <v>620</v>
      </c>
      <c r="AA1583">
        <v>1</v>
      </c>
      <c r="AB1583">
        <v>9</v>
      </c>
      <c r="AE1583" t="s">
        <v>532</v>
      </c>
      <c r="AF1583">
        <v>9</v>
      </c>
      <c r="AG1583" t="s">
        <v>671</v>
      </c>
      <c r="AH1583" t="s">
        <v>1129</v>
      </c>
      <c r="AI1583" t="s">
        <v>1130</v>
      </c>
      <c r="AJ1583">
        <v>0.59524549999999998</v>
      </c>
      <c r="AK1583">
        <v>5.3572094999999997</v>
      </c>
      <c r="AL1583">
        <v>3.6427905000000003</v>
      </c>
      <c r="AM1583">
        <v>6.2048133032224477</v>
      </c>
      <c r="AN1583">
        <v>4.2191433721702234</v>
      </c>
      <c r="AO1583">
        <v>4.852591551985426E-3</v>
      </c>
      <c r="AP1583">
        <v>3.2996608413303173E-3</v>
      </c>
      <c r="AQ1583">
        <v>1.0455138010742134E-4</v>
      </c>
    </row>
    <row r="1584" spans="1:43" x14ac:dyDescent="0.35">
      <c r="A1584">
        <v>1583</v>
      </c>
      <c r="B1584" s="2">
        <v>116</v>
      </c>
      <c r="C1584" t="s">
        <v>43</v>
      </c>
      <c r="D1584" s="4">
        <v>45.643332999999998</v>
      </c>
      <c r="E1584" s="5">
        <v>152.93183300000001</v>
      </c>
      <c r="F1584">
        <v>94</v>
      </c>
      <c r="G1584" t="s">
        <v>59</v>
      </c>
      <c r="H1584">
        <v>7138</v>
      </c>
      <c r="I1584">
        <v>0</v>
      </c>
      <c r="J1584" s="80">
        <v>2016</v>
      </c>
      <c r="K1584" t="s">
        <v>30</v>
      </c>
      <c r="L1584">
        <v>11</v>
      </c>
      <c r="M1584">
        <v>1.1060976250000001</v>
      </c>
      <c r="N1584">
        <v>0.375</v>
      </c>
      <c r="O1584" t="s">
        <v>23</v>
      </c>
      <c r="P1584">
        <v>95.5</v>
      </c>
      <c r="Q1584" t="s">
        <v>13</v>
      </c>
      <c r="R1584" t="s">
        <v>14</v>
      </c>
      <c r="S1584" t="s">
        <v>14</v>
      </c>
      <c r="T1584" s="79">
        <v>0</v>
      </c>
      <c r="U1584" s="79">
        <v>5</v>
      </c>
      <c r="V1584" s="79">
        <v>2.5</v>
      </c>
      <c r="W1584" s="79">
        <v>5</v>
      </c>
      <c r="X1584">
        <v>0.78206890600000001</v>
      </c>
      <c r="Y1584" t="s">
        <v>764</v>
      </c>
      <c r="Z1584" t="s">
        <v>620</v>
      </c>
      <c r="AA1584">
        <v>1</v>
      </c>
      <c r="AB1584">
        <v>26</v>
      </c>
      <c r="AE1584" t="s">
        <v>532</v>
      </c>
      <c r="AF1584">
        <v>26</v>
      </c>
      <c r="AG1584" t="s">
        <v>671</v>
      </c>
      <c r="AH1584" t="s">
        <v>1129</v>
      </c>
      <c r="AI1584" t="s">
        <v>1130</v>
      </c>
      <c r="AJ1584">
        <v>0.59524549999999998</v>
      </c>
      <c r="AK1584">
        <v>15.476383</v>
      </c>
      <c r="AL1584">
        <v>10.523617</v>
      </c>
      <c r="AM1584">
        <v>17.925016209309295</v>
      </c>
      <c r="AN1584">
        <v>12.188636408491755</v>
      </c>
      <c r="AO1584">
        <v>1.4018597816846787E-2</v>
      </c>
      <c r="AP1584">
        <v>9.5323535416209169E-3</v>
      </c>
      <c r="AQ1584">
        <v>1.0455138010742134E-4</v>
      </c>
    </row>
    <row r="1585" spans="1:43" x14ac:dyDescent="0.35">
      <c r="A1585">
        <v>1584</v>
      </c>
      <c r="B1585" s="2">
        <v>116</v>
      </c>
      <c r="C1585" t="s">
        <v>43</v>
      </c>
      <c r="D1585" s="4">
        <v>45.643332999999998</v>
      </c>
      <c r="E1585" s="5">
        <v>152.93183300000001</v>
      </c>
      <c r="F1585">
        <v>94</v>
      </c>
      <c r="G1585" t="s">
        <v>59</v>
      </c>
      <c r="H1585">
        <v>7138</v>
      </c>
      <c r="I1585">
        <v>0</v>
      </c>
      <c r="J1585" s="80">
        <v>2016</v>
      </c>
      <c r="K1585" t="s">
        <v>30</v>
      </c>
      <c r="L1585">
        <v>11</v>
      </c>
      <c r="M1585">
        <v>1.1060976250000001</v>
      </c>
      <c r="N1585">
        <v>0.375</v>
      </c>
      <c r="O1585" t="s">
        <v>23</v>
      </c>
      <c r="P1585">
        <v>95.5</v>
      </c>
      <c r="Q1585" t="s">
        <v>13</v>
      </c>
      <c r="R1585" t="s">
        <v>14</v>
      </c>
      <c r="S1585" t="s">
        <v>14</v>
      </c>
      <c r="T1585" s="79">
        <v>0</v>
      </c>
      <c r="U1585" s="79">
        <v>5</v>
      </c>
      <c r="V1585" s="79">
        <v>2.5</v>
      </c>
      <c r="W1585" s="79">
        <v>5</v>
      </c>
      <c r="X1585">
        <v>0.78206890600000001</v>
      </c>
      <c r="Y1585" t="s">
        <v>764</v>
      </c>
      <c r="Z1585" t="s">
        <v>620</v>
      </c>
      <c r="AA1585">
        <v>1</v>
      </c>
      <c r="AB1585">
        <v>152</v>
      </c>
      <c r="AE1585" t="s">
        <v>532</v>
      </c>
      <c r="AF1585">
        <v>152</v>
      </c>
      <c r="AG1585" t="s">
        <v>671</v>
      </c>
      <c r="AH1585" t="s">
        <v>1129</v>
      </c>
      <c r="AI1585" t="s">
        <v>1130</v>
      </c>
      <c r="AJ1585">
        <v>0.59524549999999998</v>
      </c>
      <c r="AK1585">
        <v>90.477316000000002</v>
      </c>
      <c r="AL1585">
        <v>61.522683999999998</v>
      </c>
      <c r="AM1585">
        <v>104.79240245442357</v>
      </c>
      <c r="AN1585">
        <v>71.256643618874875</v>
      </c>
      <c r="AO1585">
        <v>8.1954879544642756E-2</v>
      </c>
      <c r="AP1585">
        <v>5.5727605320245358E-2</v>
      </c>
      <c r="AQ1585">
        <v>1.0455138010742134E-4</v>
      </c>
    </row>
    <row r="1586" spans="1:43" x14ac:dyDescent="0.35">
      <c r="A1586">
        <v>1585</v>
      </c>
      <c r="B1586" s="2">
        <v>116</v>
      </c>
      <c r="C1586" t="s">
        <v>43</v>
      </c>
      <c r="D1586" s="4">
        <v>45.643332999999998</v>
      </c>
      <c r="E1586" s="5">
        <v>152.93183300000001</v>
      </c>
      <c r="F1586">
        <v>94</v>
      </c>
      <c r="G1586" t="s">
        <v>59</v>
      </c>
      <c r="H1586">
        <v>7138</v>
      </c>
      <c r="I1586">
        <v>0</v>
      </c>
      <c r="J1586" s="80">
        <v>2016</v>
      </c>
      <c r="K1586" t="s">
        <v>30</v>
      </c>
      <c r="L1586">
        <v>11</v>
      </c>
      <c r="M1586">
        <v>1.1060976250000001</v>
      </c>
      <c r="N1586">
        <v>0.375</v>
      </c>
      <c r="O1586" t="s">
        <v>23</v>
      </c>
      <c r="P1586">
        <v>95.5</v>
      </c>
      <c r="Q1586" t="s">
        <v>13</v>
      </c>
      <c r="R1586" t="s">
        <v>14</v>
      </c>
      <c r="S1586" t="s">
        <v>14</v>
      </c>
      <c r="T1586" s="79">
        <v>0</v>
      </c>
      <c r="U1586" s="79">
        <v>5</v>
      </c>
      <c r="V1586" s="79">
        <v>2.5</v>
      </c>
      <c r="W1586" s="79">
        <v>5</v>
      </c>
      <c r="X1586">
        <v>0.78206890600000001</v>
      </c>
      <c r="Y1586" t="s">
        <v>764</v>
      </c>
      <c r="Z1586" t="s">
        <v>620</v>
      </c>
      <c r="AA1586">
        <v>1</v>
      </c>
      <c r="AB1586">
        <v>52</v>
      </c>
      <c r="AE1586" t="s">
        <v>532</v>
      </c>
      <c r="AF1586">
        <v>52</v>
      </c>
      <c r="AG1586" t="s">
        <v>671</v>
      </c>
      <c r="AH1586" t="s">
        <v>1129</v>
      </c>
      <c r="AI1586" t="s">
        <v>1130</v>
      </c>
      <c r="AJ1586">
        <v>0.59524549999999998</v>
      </c>
      <c r="AK1586">
        <v>30.952766</v>
      </c>
      <c r="AL1586">
        <v>21.047234</v>
      </c>
      <c r="AM1586">
        <v>35.850032418618589</v>
      </c>
      <c r="AN1586">
        <v>24.37727281698351</v>
      </c>
      <c r="AO1586">
        <v>2.8037195633693574E-2</v>
      </c>
      <c r="AP1586">
        <v>1.9064707083241834E-2</v>
      </c>
      <c r="AQ1586">
        <v>1.0455138010742134E-4</v>
      </c>
    </row>
    <row r="1587" spans="1:43" x14ac:dyDescent="0.35">
      <c r="A1587">
        <v>1586</v>
      </c>
      <c r="B1587" s="2">
        <v>116</v>
      </c>
      <c r="C1587" t="s">
        <v>43</v>
      </c>
      <c r="D1587" s="4">
        <v>45.643332999999998</v>
      </c>
      <c r="E1587" s="5">
        <v>152.93183300000001</v>
      </c>
      <c r="F1587">
        <v>94</v>
      </c>
      <c r="G1587" t="s">
        <v>59</v>
      </c>
      <c r="H1587">
        <v>7138</v>
      </c>
      <c r="I1587">
        <v>0</v>
      </c>
      <c r="J1587" s="80">
        <v>2016</v>
      </c>
      <c r="K1587" t="s">
        <v>30</v>
      </c>
      <c r="L1587">
        <v>11</v>
      </c>
      <c r="M1587">
        <v>1.1060976250000001</v>
      </c>
      <c r="N1587">
        <v>0.375</v>
      </c>
      <c r="O1587" t="s">
        <v>23</v>
      </c>
      <c r="P1587">
        <v>95.5</v>
      </c>
      <c r="Q1587" t="s">
        <v>13</v>
      </c>
      <c r="R1587" t="s">
        <v>14</v>
      </c>
      <c r="S1587" t="s">
        <v>14</v>
      </c>
      <c r="T1587" s="79">
        <v>0</v>
      </c>
      <c r="U1587" s="79">
        <v>5</v>
      </c>
      <c r="V1587" s="79">
        <v>2.5</v>
      </c>
      <c r="W1587" s="79">
        <v>5</v>
      </c>
      <c r="X1587">
        <v>0.78206890600000001</v>
      </c>
      <c r="Y1587" t="s">
        <v>764</v>
      </c>
      <c r="Z1587" t="s">
        <v>620</v>
      </c>
      <c r="AA1587">
        <v>1</v>
      </c>
      <c r="AB1587">
        <v>71</v>
      </c>
      <c r="AE1587" t="s">
        <v>532</v>
      </c>
      <c r="AF1587">
        <v>71</v>
      </c>
      <c r="AG1587" t="s">
        <v>671</v>
      </c>
      <c r="AH1587" t="s">
        <v>1129</v>
      </c>
      <c r="AI1587" t="s">
        <v>1130</v>
      </c>
      <c r="AJ1587">
        <v>0.59524549999999998</v>
      </c>
      <c r="AK1587">
        <v>42.262430500000001</v>
      </c>
      <c r="AL1587">
        <v>28.737569499999999</v>
      </c>
      <c r="AM1587">
        <v>48.949082725421533</v>
      </c>
      <c r="AN1587">
        <v>33.284353269342873</v>
      </c>
      <c r="AO1587">
        <v>3.8281555576773915E-2</v>
      </c>
      <c r="AP1587">
        <v>2.6030657748272502E-2</v>
      </c>
      <c r="AQ1587">
        <v>1.0455138010742134E-4</v>
      </c>
    </row>
    <row r="1588" spans="1:43" x14ac:dyDescent="0.35">
      <c r="A1588">
        <v>1587</v>
      </c>
      <c r="B1588" s="2">
        <v>116</v>
      </c>
      <c r="C1588" t="s">
        <v>43</v>
      </c>
      <c r="D1588" s="4">
        <v>45.643332999999998</v>
      </c>
      <c r="E1588" s="5">
        <v>152.93183300000001</v>
      </c>
      <c r="F1588">
        <v>94</v>
      </c>
      <c r="G1588" t="s">
        <v>59</v>
      </c>
      <c r="H1588">
        <v>7138</v>
      </c>
      <c r="I1588">
        <v>0</v>
      </c>
      <c r="J1588" s="80">
        <v>2016</v>
      </c>
      <c r="K1588" t="s">
        <v>30</v>
      </c>
      <c r="L1588">
        <v>11</v>
      </c>
      <c r="M1588">
        <v>1.1060976250000001</v>
      </c>
      <c r="N1588">
        <v>0.375</v>
      </c>
      <c r="O1588" t="s">
        <v>23</v>
      </c>
      <c r="P1588">
        <v>95.5</v>
      </c>
      <c r="Q1588" t="s">
        <v>13</v>
      </c>
      <c r="R1588" t="s">
        <v>14</v>
      </c>
      <c r="S1588" t="s">
        <v>14</v>
      </c>
      <c r="T1588" s="79">
        <v>0</v>
      </c>
      <c r="U1588" s="79">
        <v>5</v>
      </c>
      <c r="V1588" s="79">
        <v>2.5</v>
      </c>
      <c r="W1588" s="79">
        <v>5</v>
      </c>
      <c r="X1588">
        <v>0.78206890600000001</v>
      </c>
      <c r="Y1588" t="s">
        <v>764</v>
      </c>
      <c r="Z1588" t="s">
        <v>620</v>
      </c>
      <c r="AA1588">
        <v>1</v>
      </c>
      <c r="AB1588">
        <v>121</v>
      </c>
      <c r="AE1588" t="s">
        <v>532</v>
      </c>
      <c r="AF1588">
        <v>121</v>
      </c>
      <c r="AG1588" t="s">
        <v>671</v>
      </c>
      <c r="AH1588" t="s">
        <v>1129</v>
      </c>
      <c r="AI1588" t="s">
        <v>1130</v>
      </c>
      <c r="AJ1588">
        <v>0.59524549999999998</v>
      </c>
      <c r="AK1588">
        <v>72.024705499999996</v>
      </c>
      <c r="AL1588">
        <v>48.975294500000004</v>
      </c>
      <c r="AM1588">
        <v>83.420267743324018</v>
      </c>
      <c r="AN1588">
        <v>56.724038670288557</v>
      </c>
      <c r="AO1588">
        <v>6.5240397532248501E-2</v>
      </c>
      <c r="AP1588">
        <v>4.4362106866774269E-2</v>
      </c>
      <c r="AQ1588">
        <v>1.0455138010742134E-4</v>
      </c>
    </row>
    <row r="1589" spans="1:43" x14ac:dyDescent="0.35">
      <c r="A1589">
        <v>1588</v>
      </c>
      <c r="B1589" s="2">
        <v>116</v>
      </c>
      <c r="C1589" t="s">
        <v>43</v>
      </c>
      <c r="D1589" s="4">
        <v>45.847833000000001</v>
      </c>
      <c r="E1589" s="5">
        <v>153.79983300000001</v>
      </c>
      <c r="F1589">
        <v>111</v>
      </c>
      <c r="G1589" t="s">
        <v>59</v>
      </c>
      <c r="H1589">
        <v>8255</v>
      </c>
      <c r="I1589">
        <v>0</v>
      </c>
      <c r="J1589" s="80">
        <v>2016</v>
      </c>
      <c r="K1589" t="s">
        <v>30</v>
      </c>
      <c r="L1589">
        <v>11</v>
      </c>
      <c r="M1589">
        <v>1.1060976250000001</v>
      </c>
      <c r="N1589">
        <v>0.375</v>
      </c>
      <c r="O1589" t="s">
        <v>23</v>
      </c>
      <c r="P1589">
        <v>95.5</v>
      </c>
      <c r="Q1589" t="s">
        <v>13</v>
      </c>
      <c r="R1589" t="s">
        <v>14</v>
      </c>
      <c r="S1589" t="s">
        <v>14</v>
      </c>
      <c r="T1589" s="79">
        <v>0</v>
      </c>
      <c r="U1589" s="79">
        <v>5</v>
      </c>
      <c r="V1589" s="79">
        <v>2.5</v>
      </c>
      <c r="W1589" s="79">
        <v>5</v>
      </c>
      <c r="X1589">
        <v>0.78206890600000001</v>
      </c>
      <c r="Y1589" t="s">
        <v>764</v>
      </c>
      <c r="Z1589" t="s">
        <v>620</v>
      </c>
      <c r="AA1589">
        <v>1</v>
      </c>
      <c r="AB1589">
        <v>70</v>
      </c>
      <c r="AE1589" t="s">
        <v>532</v>
      </c>
      <c r="AF1589">
        <v>70</v>
      </c>
      <c r="AG1589" t="s">
        <v>671</v>
      </c>
      <c r="AH1589" t="s">
        <v>1129</v>
      </c>
      <c r="AI1589" t="s">
        <v>1130</v>
      </c>
      <c r="AJ1589">
        <v>0.59524549999999998</v>
      </c>
      <c r="AK1589">
        <v>41.667184999999996</v>
      </c>
      <c r="AL1589">
        <v>28.332815000000004</v>
      </c>
      <c r="AM1589">
        <v>48.259659025063485</v>
      </c>
      <c r="AN1589">
        <v>32.815559561323958</v>
      </c>
      <c r="AO1589">
        <v>3.7742378737664423E-2</v>
      </c>
      <c r="AP1589">
        <v>2.5664028765902468E-2</v>
      </c>
      <c r="AQ1589">
        <v>3.4142925466152144E-5</v>
      </c>
    </row>
    <row r="1590" spans="1:43" x14ac:dyDescent="0.35">
      <c r="A1590">
        <v>1589</v>
      </c>
      <c r="B1590" s="2">
        <v>117</v>
      </c>
      <c r="C1590" t="s">
        <v>43</v>
      </c>
      <c r="D1590" s="4">
        <v>57.3</v>
      </c>
      <c r="E1590" s="5">
        <v>-10.382999999999999</v>
      </c>
      <c r="F1590">
        <v>110</v>
      </c>
      <c r="G1590" t="s">
        <v>612</v>
      </c>
      <c r="H1590">
        <v>2200</v>
      </c>
      <c r="I1590">
        <v>0</v>
      </c>
      <c r="J1590" s="80">
        <v>2017</v>
      </c>
      <c r="K1590" t="s">
        <v>30</v>
      </c>
      <c r="L1590">
        <v>60</v>
      </c>
      <c r="M1590">
        <v>6.6570999999999998</v>
      </c>
      <c r="N1590">
        <v>12</v>
      </c>
      <c r="O1590" t="s">
        <v>602</v>
      </c>
      <c r="P1590">
        <v>89.3</v>
      </c>
      <c r="Q1590" t="s">
        <v>13</v>
      </c>
      <c r="R1590" t="s">
        <v>14</v>
      </c>
      <c r="S1590" t="s">
        <v>14</v>
      </c>
      <c r="T1590" s="79">
        <v>0.5</v>
      </c>
      <c r="U1590" s="79">
        <v>1</v>
      </c>
      <c r="V1590" s="79">
        <v>0.75</v>
      </c>
      <c r="W1590" s="79">
        <v>0.5</v>
      </c>
      <c r="X1590">
        <v>1.062755103</v>
      </c>
      <c r="Y1590" t="s">
        <v>1114</v>
      </c>
      <c r="Z1590" t="s">
        <v>622</v>
      </c>
      <c r="AA1590">
        <v>6</v>
      </c>
      <c r="AB1590">
        <v>0.11</v>
      </c>
      <c r="AC1590">
        <v>0.08</v>
      </c>
      <c r="AD1590" t="s">
        <v>519</v>
      </c>
      <c r="AE1590" t="s">
        <v>524</v>
      </c>
      <c r="AF1590">
        <v>110</v>
      </c>
      <c r="AG1590">
        <v>0.89</v>
      </c>
      <c r="AH1590">
        <v>97.9</v>
      </c>
      <c r="AI1590">
        <v>12.099999999999994</v>
      </c>
      <c r="AJ1590">
        <v>0.89</v>
      </c>
      <c r="AK1590">
        <v>97.9</v>
      </c>
      <c r="AL1590">
        <v>12.099999999999994</v>
      </c>
      <c r="AM1590">
        <v>729.82092945128784</v>
      </c>
      <c r="AN1590">
        <v>90.202586786114182</v>
      </c>
      <c r="AO1590">
        <v>0.77562091705055913</v>
      </c>
      <c r="AP1590">
        <v>9.586325941074321E-2</v>
      </c>
      <c r="AQ1590">
        <v>1.4721509040515557E-2</v>
      </c>
    </row>
    <row r="1591" spans="1:43" x14ac:dyDescent="0.35">
      <c r="A1591">
        <v>1590</v>
      </c>
      <c r="B1591" s="2">
        <v>117</v>
      </c>
      <c r="C1591" t="s">
        <v>43</v>
      </c>
      <c r="D1591" s="4">
        <v>57.3</v>
      </c>
      <c r="E1591" s="5">
        <v>-10.382999999999999</v>
      </c>
      <c r="F1591">
        <v>110</v>
      </c>
      <c r="G1591" t="s">
        <v>612</v>
      </c>
      <c r="H1591">
        <v>2200</v>
      </c>
      <c r="I1591">
        <v>0</v>
      </c>
      <c r="J1591" s="80">
        <v>2017</v>
      </c>
      <c r="K1591" t="s">
        <v>30</v>
      </c>
      <c r="L1591">
        <v>60</v>
      </c>
      <c r="M1591">
        <v>6.6570999999999998</v>
      </c>
      <c r="N1591">
        <v>12</v>
      </c>
      <c r="O1591" t="s">
        <v>602</v>
      </c>
      <c r="P1591">
        <v>89.3</v>
      </c>
      <c r="Q1591" t="s">
        <v>13</v>
      </c>
      <c r="R1591" t="s">
        <v>14</v>
      </c>
      <c r="S1591" t="s">
        <v>14</v>
      </c>
      <c r="T1591" s="79">
        <v>1</v>
      </c>
      <c r="U1591" s="79">
        <v>1.5</v>
      </c>
      <c r="V1591" s="79">
        <v>1.25</v>
      </c>
      <c r="W1591" s="79">
        <v>0.5</v>
      </c>
      <c r="X1591">
        <v>1.062755103</v>
      </c>
      <c r="Y1591" t="s">
        <v>1114</v>
      </c>
      <c r="Z1591" t="s">
        <v>622</v>
      </c>
      <c r="AA1591">
        <v>6</v>
      </c>
      <c r="AB1591">
        <v>7.0000000000000007E-2</v>
      </c>
      <c r="AC1591">
        <v>0.04</v>
      </c>
      <c r="AD1591" t="s">
        <v>519</v>
      </c>
      <c r="AE1591" t="s">
        <v>524</v>
      </c>
      <c r="AF1591">
        <v>70</v>
      </c>
      <c r="AG1591">
        <v>0.89</v>
      </c>
      <c r="AH1591">
        <v>62.300000000000004</v>
      </c>
      <c r="AI1591">
        <v>7.6999999999999957</v>
      </c>
      <c r="AJ1591">
        <v>0.89</v>
      </c>
      <c r="AK1591">
        <v>62.300000000000004</v>
      </c>
      <c r="AL1591">
        <v>7.6999999999999957</v>
      </c>
      <c r="AM1591">
        <v>464.43150055991049</v>
      </c>
      <c r="AN1591">
        <v>57.401646136618112</v>
      </c>
      <c r="AO1591">
        <v>0.49357694721399226</v>
      </c>
      <c r="AP1591">
        <v>6.1003892352291131E-2</v>
      </c>
      <c r="AQ1591">
        <v>1.4721509040515557E-2</v>
      </c>
    </row>
    <row r="1592" spans="1:43" x14ac:dyDescent="0.35">
      <c r="A1592">
        <v>1591</v>
      </c>
      <c r="B1592" s="2">
        <v>117</v>
      </c>
      <c r="C1592" t="s">
        <v>43</v>
      </c>
      <c r="D1592" s="4">
        <v>57.3</v>
      </c>
      <c r="E1592" s="5">
        <v>-10.382999999999999</v>
      </c>
      <c r="F1592">
        <v>110</v>
      </c>
      <c r="G1592" t="s">
        <v>612</v>
      </c>
      <c r="H1592">
        <v>2200</v>
      </c>
      <c r="I1592">
        <v>0</v>
      </c>
      <c r="J1592" s="80">
        <v>2017</v>
      </c>
      <c r="K1592" t="s">
        <v>30</v>
      </c>
      <c r="L1592">
        <v>60</v>
      </c>
      <c r="M1592">
        <v>6.6570999999999998</v>
      </c>
      <c r="N1592">
        <v>12</v>
      </c>
      <c r="O1592" t="s">
        <v>602</v>
      </c>
      <c r="P1592">
        <v>89.3</v>
      </c>
      <c r="Q1592" t="s">
        <v>13</v>
      </c>
      <c r="R1592" t="s">
        <v>14</v>
      </c>
      <c r="S1592" t="s">
        <v>14</v>
      </c>
      <c r="T1592" s="79">
        <v>1.5</v>
      </c>
      <c r="U1592" s="79">
        <v>2</v>
      </c>
      <c r="V1592" s="79">
        <v>1.75</v>
      </c>
      <c r="W1592" s="79">
        <v>0.5</v>
      </c>
      <c r="X1592">
        <v>1.062755103</v>
      </c>
      <c r="Y1592" t="s">
        <v>1114</v>
      </c>
      <c r="Z1592" t="s">
        <v>622</v>
      </c>
      <c r="AA1592">
        <v>6</v>
      </c>
      <c r="AB1592">
        <v>0.06</v>
      </c>
      <c r="AC1592">
        <v>0.04</v>
      </c>
      <c r="AD1592" t="s">
        <v>519</v>
      </c>
      <c r="AE1592" t="s">
        <v>524</v>
      </c>
      <c r="AF1592">
        <v>60</v>
      </c>
      <c r="AG1592">
        <v>0.89</v>
      </c>
      <c r="AH1592">
        <v>53.4</v>
      </c>
      <c r="AI1592">
        <v>6.6000000000000014</v>
      </c>
      <c r="AJ1592">
        <v>0.89</v>
      </c>
      <c r="AK1592">
        <v>53.4</v>
      </c>
      <c r="AL1592">
        <v>6.6000000000000014</v>
      </c>
      <c r="AM1592">
        <v>398.08414333706605</v>
      </c>
      <c r="AN1592">
        <v>49.201410974244133</v>
      </c>
      <c r="AO1592">
        <v>0.42306595475485037</v>
      </c>
      <c r="AP1592">
        <v>5.2289050587678153E-2</v>
      </c>
      <c r="AQ1592">
        <v>1.4721509040515557E-2</v>
      </c>
    </row>
    <row r="1593" spans="1:43" x14ac:dyDescent="0.35">
      <c r="A1593">
        <v>1592</v>
      </c>
      <c r="B1593" s="2">
        <v>117</v>
      </c>
      <c r="C1593" t="s">
        <v>43</v>
      </c>
      <c r="D1593" s="4">
        <v>57.3</v>
      </c>
      <c r="E1593" s="5">
        <v>-10.382999999999999</v>
      </c>
      <c r="F1593">
        <v>110</v>
      </c>
      <c r="G1593" t="s">
        <v>612</v>
      </c>
      <c r="H1593">
        <v>2200</v>
      </c>
      <c r="I1593">
        <v>0</v>
      </c>
      <c r="J1593" s="80">
        <v>2017</v>
      </c>
      <c r="K1593" t="s">
        <v>30</v>
      </c>
      <c r="L1593">
        <v>60</v>
      </c>
      <c r="M1593">
        <v>6.6570999999999998</v>
      </c>
      <c r="N1593">
        <v>12</v>
      </c>
      <c r="O1593" t="s">
        <v>602</v>
      </c>
      <c r="P1593">
        <v>89.3</v>
      </c>
      <c r="Q1593" t="s">
        <v>13</v>
      </c>
      <c r="R1593" t="s">
        <v>14</v>
      </c>
      <c r="S1593" t="s">
        <v>14</v>
      </c>
      <c r="T1593" s="79">
        <v>2</v>
      </c>
      <c r="U1593" s="79">
        <v>2.5</v>
      </c>
      <c r="V1593" s="79">
        <v>2.25</v>
      </c>
      <c r="W1593" s="79">
        <v>0.5</v>
      </c>
      <c r="X1593">
        <v>1.062755103</v>
      </c>
      <c r="Y1593" t="s">
        <v>1114</v>
      </c>
      <c r="Z1593" t="s">
        <v>622</v>
      </c>
      <c r="AA1593">
        <v>6</v>
      </c>
      <c r="AB1593">
        <v>7.0000000000000007E-2</v>
      </c>
      <c r="AC1593">
        <v>0.04</v>
      </c>
      <c r="AD1593" t="s">
        <v>519</v>
      </c>
      <c r="AE1593" t="s">
        <v>524</v>
      </c>
      <c r="AF1593">
        <v>70</v>
      </c>
      <c r="AG1593">
        <v>0.89</v>
      </c>
      <c r="AH1593">
        <v>62.300000000000004</v>
      </c>
      <c r="AI1593">
        <v>7.6999999999999957</v>
      </c>
      <c r="AJ1593">
        <v>0.89</v>
      </c>
      <c r="AK1593">
        <v>62.300000000000004</v>
      </c>
      <c r="AL1593">
        <v>7.6999999999999957</v>
      </c>
      <c r="AM1593">
        <v>464.43150055991049</v>
      </c>
      <c r="AN1593">
        <v>57.401646136618112</v>
      </c>
      <c r="AO1593">
        <v>0.49357694721399226</v>
      </c>
      <c r="AP1593">
        <v>6.1003892352291131E-2</v>
      </c>
      <c r="AQ1593">
        <v>1.4721509040515557E-2</v>
      </c>
    </row>
    <row r="1594" spans="1:43" x14ac:dyDescent="0.35">
      <c r="A1594">
        <v>1593</v>
      </c>
      <c r="B1594" s="2">
        <v>117</v>
      </c>
      <c r="C1594" t="s">
        <v>43</v>
      </c>
      <c r="D1594" s="4">
        <v>57.3</v>
      </c>
      <c r="E1594" s="5">
        <v>-10.382999999999999</v>
      </c>
      <c r="F1594">
        <v>110</v>
      </c>
      <c r="G1594" t="s">
        <v>612</v>
      </c>
      <c r="H1594">
        <v>2200</v>
      </c>
      <c r="I1594">
        <v>0</v>
      </c>
      <c r="J1594" s="80">
        <v>2017</v>
      </c>
      <c r="K1594" t="s">
        <v>30</v>
      </c>
      <c r="L1594">
        <v>60</v>
      </c>
      <c r="M1594">
        <v>6.6570999999999998</v>
      </c>
      <c r="N1594">
        <v>12</v>
      </c>
      <c r="O1594" t="s">
        <v>602</v>
      </c>
      <c r="P1594">
        <v>89.3</v>
      </c>
      <c r="Q1594" t="s">
        <v>13</v>
      </c>
      <c r="R1594" t="s">
        <v>14</v>
      </c>
      <c r="S1594" t="s">
        <v>14</v>
      </c>
      <c r="T1594" s="79">
        <v>2.5</v>
      </c>
      <c r="U1594" s="79">
        <v>3</v>
      </c>
      <c r="V1594" s="79">
        <v>2.75</v>
      </c>
      <c r="W1594" s="79">
        <v>0.5</v>
      </c>
      <c r="X1594">
        <v>1.062755103</v>
      </c>
      <c r="Y1594" t="s">
        <v>1114</v>
      </c>
      <c r="Z1594" t="s">
        <v>622</v>
      </c>
      <c r="AA1594">
        <v>6</v>
      </c>
      <c r="AB1594">
        <v>0.05</v>
      </c>
      <c r="AC1594">
        <v>0.03</v>
      </c>
      <c r="AD1594" t="s">
        <v>519</v>
      </c>
      <c r="AE1594" t="s">
        <v>524</v>
      </c>
      <c r="AF1594">
        <v>50</v>
      </c>
      <c r="AG1594">
        <v>0.89</v>
      </c>
      <c r="AH1594">
        <v>44.5</v>
      </c>
      <c r="AI1594">
        <v>5.5</v>
      </c>
      <c r="AJ1594">
        <v>0.89</v>
      </c>
      <c r="AK1594">
        <v>44.5</v>
      </c>
      <c r="AL1594">
        <v>5.5</v>
      </c>
      <c r="AM1594">
        <v>331.73678611422173</v>
      </c>
      <c r="AN1594">
        <v>41.001175811870098</v>
      </c>
      <c r="AO1594">
        <v>0.35255496229570871</v>
      </c>
      <c r="AP1594">
        <v>4.3574208823065112E-2</v>
      </c>
      <c r="AQ1594">
        <v>1.4721509040515557E-2</v>
      </c>
    </row>
    <row r="1595" spans="1:43" x14ac:dyDescent="0.35">
      <c r="A1595">
        <v>1594</v>
      </c>
      <c r="B1595" s="2">
        <v>117</v>
      </c>
      <c r="C1595" t="s">
        <v>43</v>
      </c>
      <c r="D1595" s="4">
        <v>57.3</v>
      </c>
      <c r="E1595" s="5">
        <v>-10.382999999999999</v>
      </c>
      <c r="F1595">
        <v>110</v>
      </c>
      <c r="G1595" t="s">
        <v>612</v>
      </c>
      <c r="H1595">
        <v>2200</v>
      </c>
      <c r="I1595">
        <v>0</v>
      </c>
      <c r="J1595" s="80">
        <v>2017</v>
      </c>
      <c r="K1595" t="s">
        <v>30</v>
      </c>
      <c r="L1595">
        <v>60</v>
      </c>
      <c r="M1595">
        <v>6.6570999999999998</v>
      </c>
      <c r="N1595">
        <v>12</v>
      </c>
      <c r="O1595" t="s">
        <v>602</v>
      </c>
      <c r="P1595">
        <v>89.3</v>
      </c>
      <c r="Q1595" t="s">
        <v>13</v>
      </c>
      <c r="R1595" t="s">
        <v>14</v>
      </c>
      <c r="S1595" t="s">
        <v>14</v>
      </c>
      <c r="T1595" s="79">
        <v>3</v>
      </c>
      <c r="U1595" s="79">
        <v>3.5</v>
      </c>
      <c r="V1595" s="79">
        <v>3.25</v>
      </c>
      <c r="W1595" s="79">
        <v>0.5</v>
      </c>
      <c r="X1595">
        <v>1.062755103</v>
      </c>
      <c r="Y1595" t="s">
        <v>1114</v>
      </c>
      <c r="Z1595" t="s">
        <v>622</v>
      </c>
      <c r="AA1595">
        <v>6</v>
      </c>
      <c r="AB1595">
        <v>0.05</v>
      </c>
      <c r="AC1595">
        <v>0.02</v>
      </c>
      <c r="AD1595" t="s">
        <v>519</v>
      </c>
      <c r="AE1595" t="s">
        <v>524</v>
      </c>
      <c r="AF1595">
        <v>50</v>
      </c>
      <c r="AG1595">
        <v>0.89</v>
      </c>
      <c r="AH1595">
        <v>44.5</v>
      </c>
      <c r="AI1595">
        <v>5.5</v>
      </c>
      <c r="AJ1595">
        <v>0.89</v>
      </c>
      <c r="AK1595">
        <v>44.5</v>
      </c>
      <c r="AL1595">
        <v>5.5</v>
      </c>
      <c r="AM1595">
        <v>331.73678611422173</v>
      </c>
      <c r="AN1595">
        <v>41.001175811870098</v>
      </c>
      <c r="AO1595">
        <v>0.35255496229570871</v>
      </c>
      <c r="AP1595">
        <v>4.3574208823065112E-2</v>
      </c>
      <c r="AQ1595">
        <v>1.4721509040515557E-2</v>
      </c>
    </row>
    <row r="1596" spans="1:43" x14ac:dyDescent="0.35">
      <c r="A1596">
        <v>1595</v>
      </c>
      <c r="B1596" s="2">
        <v>117</v>
      </c>
      <c r="C1596" t="s">
        <v>43</v>
      </c>
      <c r="D1596" s="4">
        <v>57.3</v>
      </c>
      <c r="E1596" s="5">
        <v>-10.382999999999999</v>
      </c>
      <c r="F1596">
        <v>110</v>
      </c>
      <c r="G1596" t="s">
        <v>612</v>
      </c>
      <c r="H1596">
        <v>2200</v>
      </c>
      <c r="I1596">
        <v>0</v>
      </c>
      <c r="J1596" s="80">
        <v>2017</v>
      </c>
      <c r="K1596" t="s">
        <v>30</v>
      </c>
      <c r="L1596">
        <v>60</v>
      </c>
      <c r="M1596">
        <v>6.6570999999999998</v>
      </c>
      <c r="N1596">
        <v>12</v>
      </c>
      <c r="O1596" t="s">
        <v>602</v>
      </c>
      <c r="P1596">
        <v>89.3</v>
      </c>
      <c r="Q1596" t="s">
        <v>13</v>
      </c>
      <c r="R1596" t="s">
        <v>14</v>
      </c>
      <c r="S1596" t="s">
        <v>14</v>
      </c>
      <c r="T1596" s="79">
        <v>3.5</v>
      </c>
      <c r="U1596" s="79">
        <v>4</v>
      </c>
      <c r="V1596" s="79">
        <v>3.75</v>
      </c>
      <c r="W1596" s="79">
        <v>0.5</v>
      </c>
      <c r="X1596">
        <v>1.062755103</v>
      </c>
      <c r="Y1596" t="s">
        <v>1114</v>
      </c>
      <c r="Z1596" t="s">
        <v>622</v>
      </c>
      <c r="AA1596">
        <v>6</v>
      </c>
      <c r="AB1596">
        <v>7.0000000000000007E-2</v>
      </c>
      <c r="AC1596">
        <v>0.04</v>
      </c>
      <c r="AD1596" t="s">
        <v>519</v>
      </c>
      <c r="AE1596" t="s">
        <v>524</v>
      </c>
      <c r="AF1596">
        <v>70</v>
      </c>
      <c r="AG1596">
        <v>0.89</v>
      </c>
      <c r="AH1596">
        <v>62.300000000000004</v>
      </c>
      <c r="AI1596">
        <v>7.6999999999999957</v>
      </c>
      <c r="AJ1596">
        <v>0.89</v>
      </c>
      <c r="AK1596">
        <v>62.300000000000004</v>
      </c>
      <c r="AL1596">
        <v>7.6999999999999957</v>
      </c>
      <c r="AM1596">
        <v>464.43150055991049</v>
      </c>
      <c r="AN1596">
        <v>57.401646136618112</v>
      </c>
      <c r="AO1596">
        <v>0.49357694721399226</v>
      </c>
      <c r="AP1596">
        <v>6.1003892352291131E-2</v>
      </c>
      <c r="AQ1596">
        <v>1.4721509040515557E-2</v>
      </c>
    </row>
    <row r="1597" spans="1:43" x14ac:dyDescent="0.35">
      <c r="A1597">
        <v>1596</v>
      </c>
      <c r="B1597" s="2">
        <v>117</v>
      </c>
      <c r="C1597" t="s">
        <v>43</v>
      </c>
      <c r="D1597" s="4">
        <v>57.3</v>
      </c>
      <c r="E1597" s="5">
        <v>-10.382999999999999</v>
      </c>
      <c r="F1597">
        <v>110</v>
      </c>
      <c r="G1597" t="s">
        <v>612</v>
      </c>
      <c r="H1597">
        <v>2200</v>
      </c>
      <c r="I1597">
        <v>0</v>
      </c>
      <c r="J1597" s="80">
        <v>2017</v>
      </c>
      <c r="K1597" t="s">
        <v>30</v>
      </c>
      <c r="L1597">
        <v>60</v>
      </c>
      <c r="M1597">
        <v>6.6570999999999998</v>
      </c>
      <c r="N1597">
        <v>12</v>
      </c>
      <c r="O1597" t="s">
        <v>602</v>
      </c>
      <c r="P1597">
        <v>89.3</v>
      </c>
      <c r="Q1597" t="s">
        <v>13</v>
      </c>
      <c r="R1597" t="s">
        <v>14</v>
      </c>
      <c r="S1597" t="s">
        <v>14</v>
      </c>
      <c r="T1597" s="79">
        <v>4</v>
      </c>
      <c r="U1597" s="79">
        <v>4.5</v>
      </c>
      <c r="V1597" s="79">
        <v>4.25</v>
      </c>
      <c r="W1597" s="79">
        <v>0.5</v>
      </c>
      <c r="X1597">
        <v>1.062755103</v>
      </c>
      <c r="Y1597" t="s">
        <v>1114</v>
      </c>
      <c r="Z1597" t="s">
        <v>622</v>
      </c>
      <c r="AA1597">
        <v>6</v>
      </c>
      <c r="AB1597">
        <v>0.1</v>
      </c>
      <c r="AC1597">
        <v>0.9</v>
      </c>
      <c r="AD1597" t="s">
        <v>519</v>
      </c>
      <c r="AE1597" t="s">
        <v>524</v>
      </c>
      <c r="AF1597">
        <v>100</v>
      </c>
      <c r="AG1597">
        <v>0.89</v>
      </c>
      <c r="AH1597">
        <v>89</v>
      </c>
      <c r="AI1597">
        <v>11</v>
      </c>
      <c r="AJ1597">
        <v>0.89</v>
      </c>
      <c r="AK1597">
        <v>89</v>
      </c>
      <c r="AL1597">
        <v>11</v>
      </c>
      <c r="AM1597">
        <v>663.47357222844346</v>
      </c>
      <c r="AN1597">
        <v>82.002351623740196</v>
      </c>
      <c r="AO1597">
        <v>0.70510992459141741</v>
      </c>
      <c r="AP1597">
        <v>8.7148417646130225E-2</v>
      </c>
      <c r="AQ1597">
        <v>1.4721509040515557E-2</v>
      </c>
    </row>
    <row r="1598" spans="1:43" x14ac:dyDescent="0.35">
      <c r="A1598">
        <v>1597</v>
      </c>
      <c r="B1598" s="2">
        <v>117</v>
      </c>
      <c r="C1598" t="s">
        <v>43</v>
      </c>
      <c r="D1598" s="4">
        <v>57.3</v>
      </c>
      <c r="E1598" s="5">
        <v>-10.382999999999999</v>
      </c>
      <c r="F1598">
        <v>110</v>
      </c>
      <c r="G1598" t="s">
        <v>612</v>
      </c>
      <c r="H1598">
        <v>2200</v>
      </c>
      <c r="I1598">
        <v>0</v>
      </c>
      <c r="J1598" s="80">
        <v>2017</v>
      </c>
      <c r="K1598" t="s">
        <v>30</v>
      </c>
      <c r="L1598">
        <v>60</v>
      </c>
      <c r="M1598">
        <v>6.6570999999999998</v>
      </c>
      <c r="N1598">
        <v>12</v>
      </c>
      <c r="O1598" t="s">
        <v>602</v>
      </c>
      <c r="P1598">
        <v>89.3</v>
      </c>
      <c r="Q1598" t="s">
        <v>13</v>
      </c>
      <c r="R1598" t="s">
        <v>14</v>
      </c>
      <c r="S1598" t="s">
        <v>14</v>
      </c>
      <c r="T1598" s="79">
        <v>4.5</v>
      </c>
      <c r="U1598" s="79">
        <v>5</v>
      </c>
      <c r="V1598" s="79">
        <v>4.75</v>
      </c>
      <c r="W1598" s="79">
        <v>0.5</v>
      </c>
      <c r="X1598">
        <v>1.062755103</v>
      </c>
      <c r="Y1598" t="s">
        <v>1114</v>
      </c>
      <c r="Z1598" t="s">
        <v>622</v>
      </c>
      <c r="AA1598">
        <v>6</v>
      </c>
      <c r="AB1598">
        <v>7.0000000000000007E-2</v>
      </c>
      <c r="AC1598">
        <v>0.04</v>
      </c>
      <c r="AD1598" t="s">
        <v>519</v>
      </c>
      <c r="AE1598" t="s">
        <v>524</v>
      </c>
      <c r="AF1598">
        <v>70</v>
      </c>
      <c r="AG1598">
        <v>0.89</v>
      </c>
      <c r="AH1598">
        <v>62.300000000000004</v>
      </c>
      <c r="AI1598">
        <v>7.6999999999999957</v>
      </c>
      <c r="AJ1598">
        <v>0.89</v>
      </c>
      <c r="AK1598">
        <v>62.300000000000004</v>
      </c>
      <c r="AL1598">
        <v>7.6999999999999957</v>
      </c>
      <c r="AM1598">
        <v>464.43150055991049</v>
      </c>
      <c r="AN1598">
        <v>57.401646136618112</v>
      </c>
      <c r="AO1598">
        <v>0.49357694721399226</v>
      </c>
      <c r="AP1598">
        <v>6.1003892352291131E-2</v>
      </c>
      <c r="AQ1598">
        <v>1.4721509040515557E-2</v>
      </c>
    </row>
    <row r="1599" spans="1:43" x14ac:dyDescent="0.35">
      <c r="A1599">
        <v>1598</v>
      </c>
      <c r="B1599" s="2">
        <v>117</v>
      </c>
      <c r="C1599" t="s">
        <v>43</v>
      </c>
      <c r="D1599" s="4">
        <v>57.3</v>
      </c>
      <c r="E1599" s="5">
        <v>-10.382999999999999</v>
      </c>
      <c r="F1599">
        <v>110</v>
      </c>
      <c r="G1599" t="s">
        <v>612</v>
      </c>
      <c r="H1599">
        <v>2200</v>
      </c>
      <c r="I1599">
        <v>0</v>
      </c>
      <c r="J1599" s="80">
        <v>2017</v>
      </c>
      <c r="K1599" t="s">
        <v>30</v>
      </c>
      <c r="L1599">
        <v>60</v>
      </c>
      <c r="M1599">
        <v>6.6570999999999998</v>
      </c>
      <c r="N1599">
        <v>12</v>
      </c>
      <c r="O1599" t="s">
        <v>602</v>
      </c>
      <c r="P1599">
        <v>89.3</v>
      </c>
      <c r="Q1599" t="s">
        <v>13</v>
      </c>
      <c r="R1599" t="s">
        <v>14</v>
      </c>
      <c r="S1599" t="s">
        <v>14</v>
      </c>
      <c r="T1599" s="79">
        <v>5</v>
      </c>
      <c r="U1599" s="79">
        <v>6</v>
      </c>
      <c r="V1599" s="79">
        <v>5.5</v>
      </c>
      <c r="W1599" s="79">
        <v>1</v>
      </c>
      <c r="X1599">
        <v>1.062755103</v>
      </c>
      <c r="Y1599" t="s">
        <v>1114</v>
      </c>
      <c r="Z1599" t="s">
        <v>622</v>
      </c>
      <c r="AA1599">
        <v>6</v>
      </c>
      <c r="AB1599">
        <v>0.04</v>
      </c>
      <c r="AC1599">
        <v>0.02</v>
      </c>
      <c r="AD1599" t="s">
        <v>519</v>
      </c>
      <c r="AE1599" t="s">
        <v>524</v>
      </c>
      <c r="AF1599">
        <v>40</v>
      </c>
      <c r="AG1599">
        <v>0.89</v>
      </c>
      <c r="AH1599">
        <v>35.6</v>
      </c>
      <c r="AI1599">
        <v>4.3999999999999986</v>
      </c>
      <c r="AJ1599">
        <v>0.89</v>
      </c>
      <c r="AK1599">
        <v>35.6</v>
      </c>
      <c r="AL1599">
        <v>4.3999999999999986</v>
      </c>
      <c r="AM1599">
        <v>265.38942889137741</v>
      </c>
      <c r="AN1599">
        <v>32.800940649496077</v>
      </c>
      <c r="AO1599">
        <v>0.28204396983656693</v>
      </c>
      <c r="AP1599">
        <v>3.4859367058452086E-2</v>
      </c>
      <c r="AQ1599">
        <v>1.4721509040515557E-2</v>
      </c>
    </row>
    <row r="1600" spans="1:43" x14ac:dyDescent="0.35">
      <c r="A1600">
        <v>1599</v>
      </c>
      <c r="B1600" s="2">
        <v>117</v>
      </c>
      <c r="C1600" t="s">
        <v>43</v>
      </c>
      <c r="D1600" s="4">
        <v>57.3</v>
      </c>
      <c r="E1600" s="5">
        <v>-10.382999999999999</v>
      </c>
      <c r="F1600">
        <v>110</v>
      </c>
      <c r="G1600" t="s">
        <v>612</v>
      </c>
      <c r="H1600">
        <v>2200</v>
      </c>
      <c r="I1600">
        <v>0</v>
      </c>
      <c r="J1600" s="80">
        <v>2017</v>
      </c>
      <c r="K1600" t="s">
        <v>30</v>
      </c>
      <c r="L1600">
        <v>60</v>
      </c>
      <c r="M1600">
        <v>6.6570999999999998</v>
      </c>
      <c r="N1600">
        <v>12</v>
      </c>
      <c r="O1600" t="s">
        <v>602</v>
      </c>
      <c r="P1600">
        <v>89.3</v>
      </c>
      <c r="Q1600" t="s">
        <v>13</v>
      </c>
      <c r="R1600" t="s">
        <v>14</v>
      </c>
      <c r="S1600" t="s">
        <v>14</v>
      </c>
      <c r="T1600" s="79">
        <v>6</v>
      </c>
      <c r="U1600" s="79">
        <v>7</v>
      </c>
      <c r="V1600" s="79">
        <v>6.5</v>
      </c>
      <c r="W1600" s="79">
        <v>1</v>
      </c>
      <c r="X1600">
        <v>1.062755103</v>
      </c>
      <c r="Y1600" t="s">
        <v>1114</v>
      </c>
      <c r="Z1600" t="s">
        <v>622</v>
      </c>
      <c r="AA1600">
        <v>6</v>
      </c>
      <c r="AB1600">
        <v>7.0000000000000007E-2</v>
      </c>
      <c r="AC1600">
        <v>0.04</v>
      </c>
      <c r="AD1600" t="s">
        <v>519</v>
      </c>
      <c r="AE1600" t="s">
        <v>524</v>
      </c>
      <c r="AF1600">
        <v>70</v>
      </c>
      <c r="AG1600">
        <v>0.89</v>
      </c>
      <c r="AH1600">
        <v>62.300000000000004</v>
      </c>
      <c r="AI1600">
        <v>7.6999999999999957</v>
      </c>
      <c r="AJ1600">
        <v>0.89</v>
      </c>
      <c r="AK1600">
        <v>62.300000000000004</v>
      </c>
      <c r="AL1600">
        <v>7.6999999999999957</v>
      </c>
      <c r="AM1600">
        <v>464.43150055991049</v>
      </c>
      <c r="AN1600">
        <v>57.401646136618112</v>
      </c>
      <c r="AO1600">
        <v>0.49357694721399226</v>
      </c>
      <c r="AP1600">
        <v>6.1003892352291131E-2</v>
      </c>
      <c r="AQ1600">
        <v>1.4721509040515557E-2</v>
      </c>
    </row>
    <row r="1601" spans="1:43" x14ac:dyDescent="0.35">
      <c r="A1601">
        <v>1600</v>
      </c>
      <c r="B1601" s="2">
        <v>117</v>
      </c>
      <c r="C1601" t="s">
        <v>43</v>
      </c>
      <c r="D1601" s="4">
        <v>57.3</v>
      </c>
      <c r="E1601" s="5">
        <v>-10.382999999999999</v>
      </c>
      <c r="F1601">
        <v>110</v>
      </c>
      <c r="G1601" t="s">
        <v>612</v>
      </c>
      <c r="H1601">
        <v>2200</v>
      </c>
      <c r="I1601">
        <v>0</v>
      </c>
      <c r="J1601" s="80">
        <v>2017</v>
      </c>
      <c r="K1601" t="s">
        <v>30</v>
      </c>
      <c r="L1601">
        <v>60</v>
      </c>
      <c r="M1601">
        <v>6.6570999999999998</v>
      </c>
      <c r="N1601">
        <v>12</v>
      </c>
      <c r="O1601" t="s">
        <v>602</v>
      </c>
      <c r="P1601">
        <v>89.3</v>
      </c>
      <c r="Q1601" t="s">
        <v>13</v>
      </c>
      <c r="R1601" t="s">
        <v>14</v>
      </c>
      <c r="S1601" t="s">
        <v>14</v>
      </c>
      <c r="T1601" s="79">
        <v>7</v>
      </c>
      <c r="U1601" s="79">
        <v>8</v>
      </c>
      <c r="V1601" s="79">
        <v>7.5</v>
      </c>
      <c r="W1601" s="79">
        <v>1</v>
      </c>
      <c r="X1601">
        <v>1.062755103</v>
      </c>
      <c r="Y1601" t="s">
        <v>1114</v>
      </c>
      <c r="Z1601" t="s">
        <v>622</v>
      </c>
      <c r="AA1601">
        <v>6</v>
      </c>
      <c r="AB1601">
        <v>0.04</v>
      </c>
      <c r="AC1601">
        <v>1.4999999999999999E-2</v>
      </c>
      <c r="AD1601" t="s">
        <v>519</v>
      </c>
      <c r="AE1601" t="s">
        <v>524</v>
      </c>
      <c r="AF1601">
        <v>40</v>
      </c>
      <c r="AG1601">
        <v>0.89</v>
      </c>
      <c r="AH1601">
        <v>35.6</v>
      </c>
      <c r="AI1601">
        <v>4.3999999999999986</v>
      </c>
      <c r="AJ1601">
        <v>0.89</v>
      </c>
      <c r="AK1601">
        <v>35.6</v>
      </c>
      <c r="AL1601">
        <v>4.3999999999999986</v>
      </c>
      <c r="AM1601">
        <v>265.38942889137741</v>
      </c>
      <c r="AN1601">
        <v>32.800940649496077</v>
      </c>
      <c r="AO1601">
        <v>0.28204396983656693</v>
      </c>
      <c r="AP1601">
        <v>3.4859367058452086E-2</v>
      </c>
      <c r="AQ1601">
        <v>1.4721509040515557E-2</v>
      </c>
    </row>
    <row r="1602" spans="1:43" x14ac:dyDescent="0.35">
      <c r="A1602">
        <v>1601</v>
      </c>
      <c r="B1602" s="2">
        <v>117</v>
      </c>
      <c r="C1602" t="s">
        <v>43</v>
      </c>
      <c r="D1602" s="4">
        <v>57.3</v>
      </c>
      <c r="E1602" s="5">
        <v>-10.382999999999999</v>
      </c>
      <c r="F1602">
        <v>110</v>
      </c>
      <c r="G1602" t="s">
        <v>612</v>
      </c>
      <c r="H1602">
        <v>2200</v>
      </c>
      <c r="I1602">
        <v>0</v>
      </c>
      <c r="J1602" s="80">
        <v>2017</v>
      </c>
      <c r="K1602" t="s">
        <v>30</v>
      </c>
      <c r="L1602">
        <v>60</v>
      </c>
      <c r="M1602">
        <v>6.6570999999999998</v>
      </c>
      <c r="N1602">
        <v>12</v>
      </c>
      <c r="O1602" t="s">
        <v>602</v>
      </c>
      <c r="P1602">
        <v>89.3</v>
      </c>
      <c r="Q1602" t="s">
        <v>13</v>
      </c>
      <c r="R1602" t="s">
        <v>14</v>
      </c>
      <c r="S1602" t="s">
        <v>14</v>
      </c>
      <c r="T1602" s="79">
        <v>8</v>
      </c>
      <c r="U1602" s="79">
        <v>9</v>
      </c>
      <c r="V1602" s="79">
        <v>8.5</v>
      </c>
      <c r="W1602" s="79">
        <v>1</v>
      </c>
      <c r="X1602">
        <v>1.062755103</v>
      </c>
      <c r="Y1602" t="s">
        <v>1114</v>
      </c>
      <c r="Z1602" t="s">
        <v>622</v>
      </c>
      <c r="AA1602">
        <v>6</v>
      </c>
      <c r="AB1602">
        <v>0.02</v>
      </c>
      <c r="AC1602">
        <v>0.01</v>
      </c>
      <c r="AD1602" t="s">
        <v>519</v>
      </c>
      <c r="AE1602" t="s">
        <v>524</v>
      </c>
      <c r="AF1602">
        <v>20</v>
      </c>
      <c r="AG1602">
        <v>0.89</v>
      </c>
      <c r="AH1602">
        <v>17.8</v>
      </c>
      <c r="AI1602">
        <v>2.1999999999999993</v>
      </c>
      <c r="AJ1602">
        <v>0.89</v>
      </c>
      <c r="AK1602">
        <v>17.8</v>
      </c>
      <c r="AL1602">
        <v>2.1999999999999993</v>
      </c>
      <c r="AM1602">
        <v>132.6947144456887</v>
      </c>
      <c r="AN1602">
        <v>16.400470324748039</v>
      </c>
      <c r="AO1602">
        <v>0.14102198491828347</v>
      </c>
      <c r="AP1602">
        <v>1.7429683529226043E-2</v>
      </c>
      <c r="AQ1602">
        <v>1.4721509040515557E-2</v>
      </c>
    </row>
    <row r="1603" spans="1:43" x14ac:dyDescent="0.35">
      <c r="A1603">
        <v>1602</v>
      </c>
      <c r="B1603" s="2">
        <v>117</v>
      </c>
      <c r="C1603" t="s">
        <v>43</v>
      </c>
      <c r="D1603" s="4">
        <v>57.3</v>
      </c>
      <c r="E1603" s="5">
        <v>-10.382999999999999</v>
      </c>
      <c r="F1603">
        <v>110</v>
      </c>
      <c r="G1603" t="s">
        <v>612</v>
      </c>
      <c r="H1603">
        <v>2200</v>
      </c>
      <c r="I1603">
        <v>0</v>
      </c>
      <c r="J1603" s="80">
        <v>2017</v>
      </c>
      <c r="K1603" t="s">
        <v>30</v>
      </c>
      <c r="L1603">
        <v>60</v>
      </c>
      <c r="M1603">
        <v>6.6570999999999998</v>
      </c>
      <c r="N1603">
        <v>12</v>
      </c>
      <c r="O1603" t="s">
        <v>602</v>
      </c>
      <c r="P1603">
        <v>89.3</v>
      </c>
      <c r="Q1603" t="s">
        <v>13</v>
      </c>
      <c r="R1603" t="s">
        <v>14</v>
      </c>
      <c r="S1603" t="s">
        <v>14</v>
      </c>
      <c r="T1603" s="79">
        <v>9</v>
      </c>
      <c r="U1603" s="79">
        <v>10</v>
      </c>
      <c r="V1603" s="79">
        <v>9.5</v>
      </c>
      <c r="W1603" s="79">
        <v>1</v>
      </c>
      <c r="X1603">
        <v>1.062755103</v>
      </c>
      <c r="Y1603" t="s">
        <v>1114</v>
      </c>
      <c r="Z1603" t="s">
        <v>622</v>
      </c>
      <c r="AA1603">
        <v>6</v>
      </c>
      <c r="AB1603">
        <v>0.05</v>
      </c>
      <c r="AC1603">
        <v>0.03</v>
      </c>
      <c r="AD1603" t="s">
        <v>519</v>
      </c>
      <c r="AE1603" t="s">
        <v>524</v>
      </c>
      <c r="AF1603">
        <v>50</v>
      </c>
      <c r="AG1603">
        <v>0.89</v>
      </c>
      <c r="AH1603">
        <v>44.5</v>
      </c>
      <c r="AI1603">
        <v>5.5</v>
      </c>
      <c r="AJ1603">
        <v>0.89</v>
      </c>
      <c r="AK1603">
        <v>44.5</v>
      </c>
      <c r="AL1603">
        <v>5.5</v>
      </c>
      <c r="AM1603">
        <v>331.73678611422173</v>
      </c>
      <c r="AN1603">
        <v>41.001175811870098</v>
      </c>
      <c r="AO1603">
        <v>0.35255496229570871</v>
      </c>
      <c r="AP1603">
        <v>4.3574208823065112E-2</v>
      </c>
      <c r="AQ1603">
        <v>1.4721509040515557E-2</v>
      </c>
    </row>
    <row r="1604" spans="1:43" x14ac:dyDescent="0.35">
      <c r="A1604">
        <v>1603</v>
      </c>
      <c r="B1604" s="2">
        <v>117</v>
      </c>
      <c r="C1604" t="s">
        <v>43</v>
      </c>
      <c r="D1604" s="4">
        <v>57.3</v>
      </c>
      <c r="E1604" s="5">
        <v>-10.382999999999999</v>
      </c>
      <c r="F1604">
        <v>110</v>
      </c>
      <c r="G1604" t="s">
        <v>612</v>
      </c>
      <c r="H1604">
        <v>2200</v>
      </c>
      <c r="I1604">
        <v>0</v>
      </c>
      <c r="J1604" s="80">
        <v>2017</v>
      </c>
      <c r="K1604" t="s">
        <v>30</v>
      </c>
      <c r="L1604">
        <v>60</v>
      </c>
      <c r="M1604">
        <v>6.6570999999999998</v>
      </c>
      <c r="N1604">
        <v>12</v>
      </c>
      <c r="O1604" t="s">
        <v>602</v>
      </c>
      <c r="P1604">
        <v>89.3</v>
      </c>
      <c r="Q1604" t="s">
        <v>13</v>
      </c>
      <c r="R1604" t="s">
        <v>14</v>
      </c>
      <c r="S1604" t="s">
        <v>14</v>
      </c>
      <c r="T1604" s="79">
        <v>0</v>
      </c>
      <c r="U1604" s="79">
        <v>0.5</v>
      </c>
      <c r="V1604" s="79">
        <v>0.25</v>
      </c>
      <c r="W1604" s="79">
        <v>0.5</v>
      </c>
      <c r="X1604">
        <v>1.062755103</v>
      </c>
      <c r="Y1604" t="s">
        <v>1114</v>
      </c>
      <c r="Z1604" t="s">
        <v>622</v>
      </c>
      <c r="AA1604">
        <v>6</v>
      </c>
      <c r="AB1604">
        <v>0.2</v>
      </c>
      <c r="AC1604">
        <v>0.12</v>
      </c>
      <c r="AE1604" t="s">
        <v>524</v>
      </c>
      <c r="AF1604">
        <v>200</v>
      </c>
      <c r="AG1604">
        <v>0.89</v>
      </c>
      <c r="AH1604">
        <v>178</v>
      </c>
      <c r="AI1604">
        <v>22</v>
      </c>
      <c r="AJ1604">
        <v>0.89</v>
      </c>
      <c r="AK1604">
        <v>178</v>
      </c>
      <c r="AL1604">
        <v>22</v>
      </c>
      <c r="AM1604">
        <v>1326.9471444568869</v>
      </c>
      <c r="AN1604">
        <v>164.00470324748039</v>
      </c>
      <c r="AO1604">
        <v>1.4102198491828348</v>
      </c>
      <c r="AP1604">
        <v>0.17429683529226045</v>
      </c>
      <c r="AQ1604">
        <v>1.4721509040515557E-2</v>
      </c>
    </row>
    <row r="1605" spans="1:43" x14ac:dyDescent="0.35">
      <c r="A1605">
        <v>1604</v>
      </c>
      <c r="B1605" s="2">
        <v>118</v>
      </c>
      <c r="C1605" t="s">
        <v>43</v>
      </c>
      <c r="D1605" s="5">
        <v>-54.351799999999997</v>
      </c>
      <c r="E1605" s="5">
        <v>-36.374000000000002</v>
      </c>
      <c r="F1605">
        <v>0.8</v>
      </c>
      <c r="G1605" t="s">
        <v>614</v>
      </c>
      <c r="H1605">
        <v>136</v>
      </c>
      <c r="I1605">
        <v>0</v>
      </c>
      <c r="J1605" s="80">
        <v>2018</v>
      </c>
      <c r="K1605" t="s">
        <v>30</v>
      </c>
      <c r="L1605">
        <v>80</v>
      </c>
      <c r="M1605">
        <v>9.0254600000000007</v>
      </c>
      <c r="N1605">
        <v>2</v>
      </c>
      <c r="O1605" t="s">
        <v>35</v>
      </c>
      <c r="P1605">
        <v>93</v>
      </c>
      <c r="Q1605" t="s">
        <v>13</v>
      </c>
      <c r="R1605" t="s">
        <v>14</v>
      </c>
      <c r="S1605" t="s">
        <v>14</v>
      </c>
      <c r="T1605" s="79">
        <v>0</v>
      </c>
      <c r="U1605" s="79">
        <v>2</v>
      </c>
      <c r="V1605" s="79">
        <v>1</v>
      </c>
      <c r="W1605" s="79">
        <v>2</v>
      </c>
      <c r="X1605">
        <v>1.1435670570000001</v>
      </c>
      <c r="Y1605" t="s">
        <v>834</v>
      </c>
      <c r="Z1605" t="s">
        <v>666</v>
      </c>
      <c r="AA1605">
        <v>1</v>
      </c>
      <c r="AB1605">
        <v>0.59124717599999999</v>
      </c>
      <c r="AE1605" t="s">
        <v>524</v>
      </c>
      <c r="AF1605">
        <v>591.24717599999997</v>
      </c>
      <c r="AG1605">
        <v>0.39</v>
      </c>
      <c r="AH1605">
        <v>230.58639864</v>
      </c>
      <c r="AI1605">
        <v>360.66077736</v>
      </c>
      <c r="AJ1605">
        <v>0.39</v>
      </c>
      <c r="AK1605">
        <v>230.58639864</v>
      </c>
      <c r="AL1605">
        <v>360.66077736</v>
      </c>
      <c r="AM1605">
        <v>2237.7938897520157</v>
      </c>
      <c r="AN1605">
        <v>3500.1391608941781</v>
      </c>
      <c r="AO1605">
        <v>2.5590673726762949</v>
      </c>
      <c r="AP1605">
        <v>4.0026438393142048</v>
      </c>
      <c r="AQ1605">
        <v>0.11642332811254341</v>
      </c>
    </row>
    <row r="1606" spans="1:43" x14ac:dyDescent="0.35">
      <c r="A1606">
        <v>1605</v>
      </c>
      <c r="B1606" s="2">
        <v>118</v>
      </c>
      <c r="C1606" t="s">
        <v>43</v>
      </c>
      <c r="D1606" s="5">
        <v>-54.287799999999997</v>
      </c>
      <c r="E1606" s="5">
        <v>-36.378500000000003</v>
      </c>
      <c r="F1606">
        <v>0</v>
      </c>
      <c r="G1606" t="s">
        <v>614</v>
      </c>
      <c r="H1606">
        <v>142</v>
      </c>
      <c r="I1606">
        <v>0</v>
      </c>
      <c r="J1606" s="80">
        <v>2018</v>
      </c>
      <c r="K1606" t="s">
        <v>30</v>
      </c>
      <c r="L1606">
        <v>80</v>
      </c>
      <c r="M1606">
        <v>9.0254600000000007</v>
      </c>
      <c r="N1606">
        <v>2</v>
      </c>
      <c r="O1606" t="s">
        <v>35</v>
      </c>
      <c r="P1606">
        <v>93</v>
      </c>
      <c r="Q1606" t="s">
        <v>13</v>
      </c>
      <c r="R1606" t="s">
        <v>14</v>
      </c>
      <c r="S1606" t="s">
        <v>14</v>
      </c>
      <c r="T1606" s="79">
        <v>0</v>
      </c>
      <c r="U1606" s="79">
        <v>2</v>
      </c>
      <c r="V1606" s="79">
        <v>1</v>
      </c>
      <c r="W1606" s="79">
        <v>2</v>
      </c>
      <c r="X1606">
        <v>1.1435670570000001</v>
      </c>
      <c r="Y1606" t="s">
        <v>834</v>
      </c>
      <c r="Z1606" t="s">
        <v>666</v>
      </c>
      <c r="AA1606">
        <v>1</v>
      </c>
      <c r="AB1606">
        <v>0.31223621699999998</v>
      </c>
      <c r="AE1606" t="s">
        <v>524</v>
      </c>
      <c r="AF1606">
        <v>312.23621700000001</v>
      </c>
      <c r="AG1606">
        <v>0.39</v>
      </c>
      <c r="AH1606">
        <v>121.77212463000001</v>
      </c>
      <c r="AI1606">
        <v>190.46409237</v>
      </c>
      <c r="AJ1606">
        <v>0.39</v>
      </c>
      <c r="AK1606">
        <v>121.77212463000001</v>
      </c>
      <c r="AL1606">
        <v>190.46409237</v>
      </c>
      <c r="AM1606">
        <v>1181.7735913581505</v>
      </c>
      <c r="AN1606">
        <v>1848.4151044319788</v>
      </c>
      <c r="AO1606">
        <v>1.3514373479097608</v>
      </c>
      <c r="AP1606">
        <v>2.1137866210896257</v>
      </c>
      <c r="AQ1606">
        <v>0.1157255597266041</v>
      </c>
    </row>
    <row r="1607" spans="1:43" x14ac:dyDescent="0.35">
      <c r="A1607">
        <v>1606</v>
      </c>
      <c r="B1607" s="2">
        <v>118</v>
      </c>
      <c r="C1607" t="s">
        <v>44</v>
      </c>
      <c r="D1607" s="5">
        <v>-60.041800000000002</v>
      </c>
      <c r="E1607" s="5">
        <v>-29.697199999999999</v>
      </c>
      <c r="F1607">
        <v>435</v>
      </c>
      <c r="G1607" t="s">
        <v>612</v>
      </c>
      <c r="H1607">
        <v>2637</v>
      </c>
      <c r="I1607">
        <v>0</v>
      </c>
      <c r="J1607" s="80">
        <v>2018</v>
      </c>
      <c r="K1607" t="s">
        <v>30</v>
      </c>
      <c r="L1607">
        <v>80</v>
      </c>
      <c r="M1607">
        <v>9.0254600000000007</v>
      </c>
      <c r="N1607">
        <v>2</v>
      </c>
      <c r="O1607" t="s">
        <v>35</v>
      </c>
      <c r="P1607">
        <v>93</v>
      </c>
      <c r="Q1607" t="s">
        <v>13</v>
      </c>
      <c r="R1607" t="s">
        <v>14</v>
      </c>
      <c r="S1607" t="s">
        <v>14</v>
      </c>
      <c r="T1607" s="79">
        <v>0</v>
      </c>
      <c r="U1607" s="79">
        <v>2</v>
      </c>
      <c r="V1607" s="79">
        <v>1</v>
      </c>
      <c r="W1607" s="79">
        <v>2</v>
      </c>
      <c r="X1607">
        <v>2.2504034769999999</v>
      </c>
      <c r="Y1607" t="s">
        <v>1114</v>
      </c>
      <c r="Z1607" t="s">
        <v>622</v>
      </c>
      <c r="AA1607">
        <v>1</v>
      </c>
      <c r="AB1607">
        <v>0.93081100000000006</v>
      </c>
      <c r="AE1607" t="s">
        <v>524</v>
      </c>
      <c r="AF1607">
        <v>930.81100000000004</v>
      </c>
      <c r="AG1607">
        <v>0.39</v>
      </c>
      <c r="AH1607">
        <v>363.01629000000003</v>
      </c>
      <c r="AI1607">
        <v>567.79471000000001</v>
      </c>
      <c r="AJ1607">
        <v>0.39</v>
      </c>
      <c r="AK1607">
        <v>363.01629000000003</v>
      </c>
      <c r="AL1607">
        <v>567.79471000000001</v>
      </c>
      <c r="AM1607">
        <v>3522.9989298316136</v>
      </c>
      <c r="AN1607">
        <v>5510.3316594802163</v>
      </c>
      <c r="AO1607">
        <v>7.9281690411603423</v>
      </c>
      <c r="AP1607">
        <v>12.400469525917458</v>
      </c>
      <c r="AQ1607">
        <v>9.5017782335660942E-3</v>
      </c>
    </row>
    <row r="1608" spans="1:43" x14ac:dyDescent="0.35">
      <c r="A1608">
        <v>1607</v>
      </c>
      <c r="B1608" s="2">
        <v>118</v>
      </c>
      <c r="C1608" t="s">
        <v>44</v>
      </c>
      <c r="D1608" s="5">
        <v>-59.4863</v>
      </c>
      <c r="E1608" s="5">
        <v>-28.777200000000001</v>
      </c>
      <c r="F1608">
        <v>425</v>
      </c>
      <c r="G1608" t="s">
        <v>612</v>
      </c>
      <c r="H1608">
        <v>2642</v>
      </c>
      <c r="I1608">
        <v>0</v>
      </c>
      <c r="J1608" s="80">
        <v>2018</v>
      </c>
      <c r="K1608" t="s">
        <v>30</v>
      </c>
      <c r="L1608">
        <v>80</v>
      </c>
      <c r="M1608">
        <v>9.0254600000000007</v>
      </c>
      <c r="N1608">
        <v>2</v>
      </c>
      <c r="O1608" t="s">
        <v>35</v>
      </c>
      <c r="P1608">
        <v>93</v>
      </c>
      <c r="Q1608" t="s">
        <v>13</v>
      </c>
      <c r="R1608" t="s">
        <v>14</v>
      </c>
      <c r="S1608" t="s">
        <v>14</v>
      </c>
      <c r="T1608" s="79">
        <v>0</v>
      </c>
      <c r="U1608" s="79">
        <v>2</v>
      </c>
      <c r="V1608" s="79">
        <v>1</v>
      </c>
      <c r="W1608" s="79">
        <v>2</v>
      </c>
      <c r="X1608">
        <v>2.2504034769999999</v>
      </c>
      <c r="Y1608" t="s">
        <v>1114</v>
      </c>
      <c r="Z1608" t="s">
        <v>622</v>
      </c>
      <c r="AA1608">
        <v>1</v>
      </c>
      <c r="AB1608">
        <v>0</v>
      </c>
      <c r="AE1608" t="s">
        <v>524</v>
      </c>
      <c r="AF1608">
        <v>0</v>
      </c>
      <c r="AG1608">
        <v>0.39</v>
      </c>
      <c r="AH1608">
        <v>0</v>
      </c>
      <c r="AI1608">
        <v>0</v>
      </c>
      <c r="AJ1608">
        <v>0.39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9.4542980616307403E-3</v>
      </c>
    </row>
    <row r="1609" spans="1:43" x14ac:dyDescent="0.35">
      <c r="A1609">
        <v>1608</v>
      </c>
      <c r="B1609" s="2">
        <v>118</v>
      </c>
      <c r="C1609" t="s">
        <v>44</v>
      </c>
      <c r="D1609" s="5">
        <v>-56.128399999999999</v>
      </c>
      <c r="E1609" s="5">
        <v>-30.069600000000001</v>
      </c>
      <c r="F1609">
        <v>246</v>
      </c>
      <c r="G1609" t="s">
        <v>612</v>
      </c>
      <c r="H1609">
        <v>2768</v>
      </c>
      <c r="I1609">
        <v>0</v>
      </c>
      <c r="J1609" s="80">
        <v>2018</v>
      </c>
      <c r="K1609" t="s">
        <v>30</v>
      </c>
      <c r="L1609">
        <v>80</v>
      </c>
      <c r="M1609">
        <v>9.0254600000000007</v>
      </c>
      <c r="N1609">
        <v>2</v>
      </c>
      <c r="O1609" t="s">
        <v>35</v>
      </c>
      <c r="P1609">
        <v>93</v>
      </c>
      <c r="Q1609" t="s">
        <v>13</v>
      </c>
      <c r="R1609" t="s">
        <v>14</v>
      </c>
      <c r="S1609" t="s">
        <v>14</v>
      </c>
      <c r="T1609" s="79">
        <v>0</v>
      </c>
      <c r="U1609" s="79">
        <v>2</v>
      </c>
      <c r="V1609" s="79">
        <v>1</v>
      </c>
      <c r="W1609" s="79">
        <v>2</v>
      </c>
      <c r="X1609">
        <v>2.2504034769999999</v>
      </c>
      <c r="Y1609" t="s">
        <v>1114</v>
      </c>
      <c r="Z1609" t="s">
        <v>622</v>
      </c>
      <c r="AA1609">
        <v>1</v>
      </c>
      <c r="AB1609">
        <v>0.66666666699999999</v>
      </c>
      <c r="AE1609" t="s">
        <v>524</v>
      </c>
      <c r="AF1609">
        <v>666.66666699999996</v>
      </c>
      <c r="AG1609">
        <v>0.39</v>
      </c>
      <c r="AH1609">
        <v>260.00000012999999</v>
      </c>
      <c r="AI1609">
        <v>406.66666686999997</v>
      </c>
      <c r="AJ1609">
        <v>0.39</v>
      </c>
      <c r="AK1609">
        <v>260.00000012999999</v>
      </c>
      <c r="AL1609">
        <v>406.66666686999997</v>
      </c>
      <c r="AM1609">
        <v>2523.2468829820536</v>
      </c>
      <c r="AN1609">
        <v>3946.616919536033</v>
      </c>
      <c r="AO1609">
        <v>5.6783235587922256</v>
      </c>
      <c r="AP1609">
        <v>8.881480438110918</v>
      </c>
      <c r="AQ1609">
        <v>8.3330534981041048E-3</v>
      </c>
    </row>
    <row r="1610" spans="1:43" x14ac:dyDescent="0.35">
      <c r="A1610">
        <v>1609</v>
      </c>
      <c r="B1610" s="2">
        <v>118</v>
      </c>
      <c r="C1610" t="s">
        <v>44</v>
      </c>
      <c r="D1610" s="5">
        <v>-56.353400000000001</v>
      </c>
      <c r="E1610" s="5">
        <v>-28.471399999999999</v>
      </c>
      <c r="F1610">
        <v>316</v>
      </c>
      <c r="G1610" t="s">
        <v>612</v>
      </c>
      <c r="H1610">
        <v>2900</v>
      </c>
      <c r="I1610">
        <v>0</v>
      </c>
      <c r="J1610" s="80">
        <v>2018</v>
      </c>
      <c r="K1610" t="s">
        <v>30</v>
      </c>
      <c r="L1610">
        <v>80</v>
      </c>
      <c r="M1610">
        <v>9.0254600000000007</v>
      </c>
      <c r="N1610">
        <v>2</v>
      </c>
      <c r="O1610" t="s">
        <v>35</v>
      </c>
      <c r="P1610">
        <v>93</v>
      </c>
      <c r="Q1610" t="s">
        <v>13</v>
      </c>
      <c r="R1610" t="s">
        <v>14</v>
      </c>
      <c r="S1610" t="s">
        <v>14</v>
      </c>
      <c r="T1610" s="79">
        <v>0</v>
      </c>
      <c r="U1610" s="79">
        <v>2</v>
      </c>
      <c r="V1610" s="79">
        <v>1</v>
      </c>
      <c r="W1610" s="79">
        <v>2</v>
      </c>
      <c r="X1610">
        <v>1.7066694790000001</v>
      </c>
      <c r="Y1610" t="s">
        <v>624</v>
      </c>
      <c r="Z1610" t="s">
        <v>622</v>
      </c>
      <c r="AA1610">
        <v>1</v>
      </c>
      <c r="AB1610">
        <v>1.1871676099999999</v>
      </c>
      <c r="AE1610" t="s">
        <v>524</v>
      </c>
      <c r="AF1610">
        <v>1187.16761</v>
      </c>
      <c r="AG1610">
        <v>0.39</v>
      </c>
      <c r="AH1610">
        <v>462.99536790000002</v>
      </c>
      <c r="AI1610">
        <v>724.17224209999995</v>
      </c>
      <c r="AJ1610">
        <v>0.39</v>
      </c>
      <c r="AK1610">
        <v>462.99536790000002</v>
      </c>
      <c r="AL1610">
        <v>724.17224209999995</v>
      </c>
      <c r="AM1610">
        <v>4493.2754550179943</v>
      </c>
      <c r="AN1610">
        <v>7027.9436604127595</v>
      </c>
      <c r="AO1610">
        <v>7.6685360798190487</v>
      </c>
      <c r="AP1610">
        <v>11.994376945357999</v>
      </c>
      <c r="AQ1610">
        <v>7.3007643373594697E-3</v>
      </c>
    </row>
    <row r="1611" spans="1:43" x14ac:dyDescent="0.35">
      <c r="A1611">
        <v>1610</v>
      </c>
      <c r="B1611" s="2">
        <v>118</v>
      </c>
      <c r="C1611" t="s">
        <v>44</v>
      </c>
      <c r="D1611" s="5">
        <v>-59.878999999999998</v>
      </c>
      <c r="E1611" s="5">
        <v>-29.471</v>
      </c>
      <c r="F1611">
        <v>425</v>
      </c>
      <c r="G1611" t="s">
        <v>612</v>
      </c>
      <c r="H1611">
        <v>2901</v>
      </c>
      <c r="I1611">
        <v>0</v>
      </c>
      <c r="J1611" s="80">
        <v>2018</v>
      </c>
      <c r="K1611" t="s">
        <v>30</v>
      </c>
      <c r="L1611">
        <v>80</v>
      </c>
      <c r="M1611">
        <v>9.0254600000000007</v>
      </c>
      <c r="N1611">
        <v>2</v>
      </c>
      <c r="O1611" t="s">
        <v>35</v>
      </c>
      <c r="P1611">
        <v>93</v>
      </c>
      <c r="Q1611" t="s">
        <v>13</v>
      </c>
      <c r="R1611" t="s">
        <v>14</v>
      </c>
      <c r="S1611" t="s">
        <v>14</v>
      </c>
      <c r="T1611" s="79">
        <v>0</v>
      </c>
      <c r="U1611" s="79">
        <v>2</v>
      </c>
      <c r="V1611" s="79">
        <v>1</v>
      </c>
      <c r="W1611" s="79">
        <v>2</v>
      </c>
      <c r="X1611">
        <v>2.2504034769999999</v>
      </c>
      <c r="Y1611" t="s">
        <v>1114</v>
      </c>
      <c r="Z1611" t="s">
        <v>622</v>
      </c>
      <c r="AA1611">
        <v>1</v>
      </c>
      <c r="AB1611">
        <v>0.48661800500000002</v>
      </c>
      <c r="AE1611" t="s">
        <v>524</v>
      </c>
      <c r="AF1611">
        <v>486.61800500000004</v>
      </c>
      <c r="AG1611">
        <v>0.39</v>
      </c>
      <c r="AH1611">
        <v>189.78102195000002</v>
      </c>
      <c r="AI1611">
        <v>296.83698305000001</v>
      </c>
      <c r="AJ1611">
        <v>0.39</v>
      </c>
      <c r="AK1611">
        <v>189.78102195000002</v>
      </c>
      <c r="AL1611">
        <v>296.83698305000001</v>
      </c>
      <c r="AM1611">
        <v>1841.7860455579003</v>
      </c>
      <c r="AN1611">
        <v>2880.7422763854333</v>
      </c>
      <c r="AO1611">
        <v>4.1447617208135785</v>
      </c>
      <c r="AP1611">
        <v>6.4828324351186737</v>
      </c>
      <c r="AQ1611">
        <v>7.2934533585912948E-3</v>
      </c>
    </row>
    <row r="1612" spans="1:43" x14ac:dyDescent="0.35">
      <c r="A1612">
        <v>1611</v>
      </c>
      <c r="B1612" s="2">
        <v>118</v>
      </c>
      <c r="C1612" t="s">
        <v>44</v>
      </c>
      <c r="D1612" s="5">
        <v>-56.109900000000003</v>
      </c>
      <c r="E1612" s="5">
        <v>-30.152100000000001</v>
      </c>
      <c r="F1612">
        <v>245</v>
      </c>
      <c r="G1612" t="s">
        <v>612</v>
      </c>
      <c r="H1612">
        <v>3040</v>
      </c>
      <c r="I1612">
        <v>0</v>
      </c>
      <c r="J1612" s="80">
        <v>2018</v>
      </c>
      <c r="K1612" t="s">
        <v>30</v>
      </c>
      <c r="L1612">
        <v>80</v>
      </c>
      <c r="M1612">
        <v>9.0254600000000007</v>
      </c>
      <c r="N1612">
        <v>2</v>
      </c>
      <c r="O1612" t="s">
        <v>35</v>
      </c>
      <c r="P1612">
        <v>93</v>
      </c>
      <c r="Q1612" t="s">
        <v>13</v>
      </c>
      <c r="R1612" t="s">
        <v>14</v>
      </c>
      <c r="S1612" t="s">
        <v>14</v>
      </c>
      <c r="T1612" s="79">
        <v>0</v>
      </c>
      <c r="U1612" s="79">
        <v>2</v>
      </c>
      <c r="V1612" s="79">
        <v>1</v>
      </c>
      <c r="W1612" s="79">
        <v>2</v>
      </c>
      <c r="X1612">
        <v>2.2504034769999999</v>
      </c>
      <c r="Y1612" t="s">
        <v>1114</v>
      </c>
      <c r="Z1612" t="s">
        <v>622</v>
      </c>
      <c r="AA1612">
        <v>1</v>
      </c>
      <c r="AB1612">
        <v>3.0163231860000002</v>
      </c>
      <c r="AE1612" t="s">
        <v>524</v>
      </c>
      <c r="AF1612">
        <v>3016.3231860000001</v>
      </c>
      <c r="AG1612">
        <v>0.39</v>
      </c>
      <c r="AH1612">
        <v>1176.3660425400001</v>
      </c>
      <c r="AI1612">
        <v>1839.95714346</v>
      </c>
      <c r="AJ1612">
        <v>0.39</v>
      </c>
      <c r="AK1612">
        <v>1176.3660425400001</v>
      </c>
      <c r="AL1612">
        <v>1839.95714346</v>
      </c>
      <c r="AM1612">
        <v>11416.3921100033</v>
      </c>
      <c r="AN1612">
        <v>17856.408172056443</v>
      </c>
      <c r="AO1612">
        <v>25.691488499146793</v>
      </c>
      <c r="AP1612">
        <v>40.18412303712703</v>
      </c>
      <c r="AQ1612">
        <v>6.34529079586832E-3</v>
      </c>
    </row>
    <row r="1613" spans="1:43" x14ac:dyDescent="0.35">
      <c r="A1613">
        <v>1612</v>
      </c>
      <c r="B1613" s="2">
        <v>118</v>
      </c>
      <c r="C1613" t="s">
        <v>44</v>
      </c>
      <c r="D1613" s="5">
        <v>-56.148899999999998</v>
      </c>
      <c r="E1613" s="5">
        <v>-29.9758</v>
      </c>
      <c r="F1613">
        <v>255</v>
      </c>
      <c r="G1613" t="s">
        <v>612</v>
      </c>
      <c r="H1613">
        <v>3254</v>
      </c>
      <c r="I1613">
        <v>0</v>
      </c>
      <c r="J1613" s="80">
        <v>2018</v>
      </c>
      <c r="K1613" t="s">
        <v>30</v>
      </c>
      <c r="L1613">
        <v>80</v>
      </c>
      <c r="M1613">
        <v>9.0254600000000007</v>
      </c>
      <c r="N1613">
        <v>2</v>
      </c>
      <c r="O1613" t="s">
        <v>35</v>
      </c>
      <c r="P1613">
        <v>93</v>
      </c>
      <c r="Q1613" t="s">
        <v>13</v>
      </c>
      <c r="R1613" t="s">
        <v>14</v>
      </c>
      <c r="S1613" t="s">
        <v>14</v>
      </c>
      <c r="T1613" s="79">
        <v>0</v>
      </c>
      <c r="U1613" s="79">
        <v>2</v>
      </c>
      <c r="V1613" s="79">
        <v>1</v>
      </c>
      <c r="W1613" s="79">
        <v>2</v>
      </c>
      <c r="X1613">
        <v>2.2504034769999999</v>
      </c>
      <c r="Y1613" t="s">
        <v>1114</v>
      </c>
      <c r="Z1613" t="s">
        <v>622</v>
      </c>
      <c r="AA1613">
        <v>1</v>
      </c>
      <c r="AB1613">
        <v>1.568627451</v>
      </c>
      <c r="AE1613" t="s">
        <v>524</v>
      </c>
      <c r="AF1613">
        <v>1568.6274510000001</v>
      </c>
      <c r="AG1613">
        <v>0.39</v>
      </c>
      <c r="AH1613">
        <v>611.76470589000007</v>
      </c>
      <c r="AI1613">
        <v>956.86274510999999</v>
      </c>
      <c r="AJ1613">
        <v>0.39</v>
      </c>
      <c r="AK1613">
        <v>611.76470589000007</v>
      </c>
      <c r="AL1613">
        <v>956.86274510999999</v>
      </c>
      <c r="AM1613">
        <v>5937.0514864752267</v>
      </c>
      <c r="AN1613">
        <v>9286.1574532048398</v>
      </c>
      <c r="AO1613">
        <v>13.360761308291869</v>
      </c>
      <c r="AP1613">
        <v>20.897601020661636</v>
      </c>
      <c r="AQ1613">
        <v>5.1207768401620932E-3</v>
      </c>
    </row>
    <row r="1614" spans="1:43" x14ac:dyDescent="0.35">
      <c r="A1614">
        <v>1613</v>
      </c>
      <c r="B1614" s="2">
        <v>118</v>
      </c>
      <c r="C1614" t="s">
        <v>44</v>
      </c>
      <c r="D1614" s="5">
        <v>-58.471400000000003</v>
      </c>
      <c r="E1614" s="5">
        <v>-31.476700000000001</v>
      </c>
      <c r="F1614">
        <v>309</v>
      </c>
      <c r="G1614" t="s">
        <v>612</v>
      </c>
      <c r="H1614">
        <v>3277</v>
      </c>
      <c r="I1614">
        <v>0</v>
      </c>
      <c r="J1614" s="80">
        <v>2018</v>
      </c>
      <c r="K1614" t="s">
        <v>30</v>
      </c>
      <c r="L1614">
        <v>80</v>
      </c>
      <c r="M1614">
        <v>9.0254600000000007</v>
      </c>
      <c r="N1614">
        <v>2</v>
      </c>
      <c r="O1614" t="s">
        <v>35</v>
      </c>
      <c r="P1614">
        <v>93</v>
      </c>
      <c r="Q1614" t="s">
        <v>13</v>
      </c>
      <c r="R1614" t="s">
        <v>14</v>
      </c>
      <c r="S1614" t="s">
        <v>14</v>
      </c>
      <c r="T1614" s="79">
        <v>0</v>
      </c>
      <c r="U1614" s="79">
        <v>2</v>
      </c>
      <c r="V1614" s="79">
        <v>1</v>
      </c>
      <c r="W1614" s="79">
        <v>2</v>
      </c>
      <c r="X1614">
        <v>2.2504034769999999</v>
      </c>
      <c r="Y1614" t="s">
        <v>1114</v>
      </c>
      <c r="Z1614" t="s">
        <v>622</v>
      </c>
      <c r="AA1614">
        <v>1</v>
      </c>
      <c r="AB1614">
        <v>0.64738649100000001</v>
      </c>
      <c r="AE1614" t="s">
        <v>524</v>
      </c>
      <c r="AF1614">
        <v>647.38649099999998</v>
      </c>
      <c r="AG1614">
        <v>0.39</v>
      </c>
      <c r="AH1614">
        <v>252.48073149000001</v>
      </c>
      <c r="AI1614">
        <v>394.90575950999994</v>
      </c>
      <c r="AJ1614">
        <v>0.39</v>
      </c>
      <c r="AK1614">
        <v>252.48073149000001</v>
      </c>
      <c r="AL1614">
        <v>394.90575950999994</v>
      </c>
      <c r="AM1614">
        <v>2450.2739170255222</v>
      </c>
      <c r="AN1614">
        <v>3832.4797163732519</v>
      </c>
      <c r="AO1614">
        <v>5.5141049424766448</v>
      </c>
      <c r="AP1614">
        <v>8.6246256792583402</v>
      </c>
      <c r="AQ1614">
        <v>5.0041243136209551E-3</v>
      </c>
    </row>
    <row r="1615" spans="1:43" x14ac:dyDescent="0.35">
      <c r="A1615">
        <v>1614</v>
      </c>
      <c r="B1615" s="2">
        <v>118</v>
      </c>
      <c r="C1615" t="s">
        <v>44</v>
      </c>
      <c r="D1615" s="5">
        <v>-56.128399999999999</v>
      </c>
      <c r="E1615" s="5">
        <v>-31.474</v>
      </c>
      <c r="F1615">
        <v>324</v>
      </c>
      <c r="G1615" t="s">
        <v>612</v>
      </c>
      <c r="H1615">
        <v>3321</v>
      </c>
      <c r="I1615">
        <v>0</v>
      </c>
      <c r="J1615" s="80">
        <v>2018</v>
      </c>
      <c r="K1615" t="s">
        <v>30</v>
      </c>
      <c r="L1615">
        <v>80</v>
      </c>
      <c r="M1615">
        <v>9.0254600000000007</v>
      </c>
      <c r="N1615">
        <v>2</v>
      </c>
      <c r="O1615" t="s">
        <v>35</v>
      </c>
      <c r="P1615">
        <v>93</v>
      </c>
      <c r="Q1615" t="s">
        <v>13</v>
      </c>
      <c r="R1615" t="s">
        <v>14</v>
      </c>
      <c r="S1615" t="s">
        <v>14</v>
      </c>
      <c r="T1615" s="79">
        <v>0</v>
      </c>
      <c r="U1615" s="79">
        <v>2</v>
      </c>
      <c r="V1615" s="79">
        <v>1</v>
      </c>
      <c r="W1615" s="79">
        <v>2</v>
      </c>
      <c r="X1615">
        <v>2.2504034769999999</v>
      </c>
      <c r="Y1615" t="s">
        <v>1114</v>
      </c>
      <c r="Z1615" t="s">
        <v>622</v>
      </c>
      <c r="AA1615">
        <v>1</v>
      </c>
      <c r="AB1615">
        <v>1.2503956949999999</v>
      </c>
      <c r="AE1615" t="s">
        <v>524</v>
      </c>
      <c r="AF1615">
        <v>1250.3956949999999</v>
      </c>
      <c r="AG1615">
        <v>0.39</v>
      </c>
      <c r="AH1615">
        <v>487.65432104999996</v>
      </c>
      <c r="AI1615">
        <v>762.74137395000002</v>
      </c>
      <c r="AJ1615">
        <v>0.39</v>
      </c>
      <c r="AK1615">
        <v>487.65432104999996</v>
      </c>
      <c r="AL1615">
        <v>762.74137395000002</v>
      </c>
      <c r="AM1615">
        <v>4732.5855574880998</v>
      </c>
      <c r="AN1615">
        <v>7402.2492053019005</v>
      </c>
      <c r="AO1615">
        <v>10.650226993771202</v>
      </c>
      <c r="AP1615">
        <v>16.658047349231882</v>
      </c>
      <c r="AQ1615">
        <v>4.7883160716797081E-3</v>
      </c>
    </row>
    <row r="1616" spans="1:43" x14ac:dyDescent="0.35">
      <c r="A1616">
        <v>1615</v>
      </c>
      <c r="B1616" s="2">
        <v>118</v>
      </c>
      <c r="C1616" t="s">
        <v>44</v>
      </c>
      <c r="D1616" s="5">
        <v>-56.139000000000003</v>
      </c>
      <c r="E1616" s="5">
        <v>-31.478300000000001</v>
      </c>
      <c r="F1616">
        <v>202</v>
      </c>
      <c r="G1616" t="s">
        <v>612</v>
      </c>
      <c r="H1616">
        <v>3342</v>
      </c>
      <c r="I1616">
        <v>0</v>
      </c>
      <c r="J1616" s="80">
        <v>2018</v>
      </c>
      <c r="K1616" t="s">
        <v>30</v>
      </c>
      <c r="L1616">
        <v>80</v>
      </c>
      <c r="M1616">
        <v>9.0254600000000007</v>
      </c>
      <c r="N1616">
        <v>2</v>
      </c>
      <c r="O1616" t="s">
        <v>35</v>
      </c>
      <c r="P1616">
        <v>93</v>
      </c>
      <c r="Q1616" t="s">
        <v>13</v>
      </c>
      <c r="R1616" t="s">
        <v>14</v>
      </c>
      <c r="S1616" t="s">
        <v>14</v>
      </c>
      <c r="T1616" s="79">
        <v>0</v>
      </c>
      <c r="U1616" s="79">
        <v>2</v>
      </c>
      <c r="V1616" s="79">
        <v>1</v>
      </c>
      <c r="W1616" s="79">
        <v>2</v>
      </c>
      <c r="X1616">
        <v>2.2504034769999999</v>
      </c>
      <c r="Y1616" t="s">
        <v>1114</v>
      </c>
      <c r="Z1616" t="s">
        <v>622</v>
      </c>
      <c r="AA1616">
        <v>1</v>
      </c>
      <c r="AB1616">
        <v>1.3907785340000001</v>
      </c>
      <c r="AE1616" t="s">
        <v>524</v>
      </c>
      <c r="AF1616">
        <v>1390.778534</v>
      </c>
      <c r="AG1616">
        <v>0.39</v>
      </c>
      <c r="AH1616">
        <v>542.40362826</v>
      </c>
      <c r="AI1616">
        <v>848.37490574000003</v>
      </c>
      <c r="AJ1616">
        <v>0.39</v>
      </c>
      <c r="AK1616">
        <v>542.40362826</v>
      </c>
      <c r="AL1616">
        <v>848.37490574000003</v>
      </c>
      <c r="AM1616">
        <v>5263.9163986188178</v>
      </c>
      <c r="AN1616">
        <v>8233.3051363012273</v>
      </c>
      <c r="AO1616">
        <v>11.845935766089106</v>
      </c>
      <c r="AP1616">
        <v>18.52825850593424</v>
      </c>
      <c r="AQ1616">
        <v>4.6886227446628105E-3</v>
      </c>
    </row>
    <row r="1617" spans="1:43" x14ac:dyDescent="0.35">
      <c r="A1617">
        <v>1616</v>
      </c>
      <c r="B1617" s="2">
        <v>118</v>
      </c>
      <c r="C1617" t="s">
        <v>43</v>
      </c>
      <c r="D1617" s="5">
        <v>-54.713799999999999</v>
      </c>
      <c r="E1617" s="5">
        <v>-39.543900000000001</v>
      </c>
      <c r="F1617">
        <v>77</v>
      </c>
      <c r="G1617" t="s">
        <v>612</v>
      </c>
      <c r="H1617">
        <v>3633</v>
      </c>
      <c r="I1617">
        <v>0</v>
      </c>
      <c r="J1617" s="80">
        <v>2018</v>
      </c>
      <c r="K1617" t="s">
        <v>30</v>
      </c>
      <c r="L1617">
        <v>80</v>
      </c>
      <c r="M1617">
        <v>9.0254600000000007</v>
      </c>
      <c r="N1617">
        <v>2</v>
      </c>
      <c r="O1617" t="s">
        <v>35</v>
      </c>
      <c r="P1617">
        <v>93</v>
      </c>
      <c r="Q1617" t="s">
        <v>13</v>
      </c>
      <c r="R1617" t="s">
        <v>14</v>
      </c>
      <c r="S1617" t="s">
        <v>14</v>
      </c>
      <c r="T1617" s="79">
        <v>0</v>
      </c>
      <c r="U1617" s="79">
        <v>2</v>
      </c>
      <c r="V1617" s="79">
        <v>1</v>
      </c>
      <c r="W1617" s="79">
        <v>2</v>
      </c>
      <c r="X1617">
        <v>1.346490763</v>
      </c>
      <c r="Y1617" t="s">
        <v>766</v>
      </c>
      <c r="Z1617" t="s">
        <v>620</v>
      </c>
      <c r="AA1617">
        <v>1</v>
      </c>
      <c r="AB1617">
        <v>0.92592592600000001</v>
      </c>
      <c r="AE1617" t="s">
        <v>524</v>
      </c>
      <c r="AF1617">
        <v>925.925926</v>
      </c>
      <c r="AG1617">
        <v>0.39</v>
      </c>
      <c r="AH1617">
        <v>361.11111113999999</v>
      </c>
      <c r="AI1617">
        <v>564.81481486000007</v>
      </c>
      <c r="AJ1617">
        <v>0.39</v>
      </c>
      <c r="AK1617">
        <v>361.11111113999999</v>
      </c>
      <c r="AL1617">
        <v>564.81481486000007</v>
      </c>
      <c r="AM1617">
        <v>3504.509558225403</v>
      </c>
      <c r="AN1617">
        <v>5481.4123859422971</v>
      </c>
      <c r="AO1617">
        <v>4.7187897489957153</v>
      </c>
      <c r="AP1617">
        <v>7.3806711458650947</v>
      </c>
      <c r="AQ1617">
        <v>3.5028808894965119E-3</v>
      </c>
    </row>
    <row r="1618" spans="1:43" x14ac:dyDescent="0.35">
      <c r="A1618">
        <v>1617</v>
      </c>
      <c r="B1618" s="2">
        <v>118</v>
      </c>
      <c r="C1618" t="s">
        <v>43</v>
      </c>
      <c r="D1618" s="5">
        <v>-54.814500000000002</v>
      </c>
      <c r="E1618" s="5">
        <v>-36.01</v>
      </c>
      <c r="F1618">
        <v>0.6</v>
      </c>
      <c r="G1618" t="s">
        <v>611</v>
      </c>
      <c r="H1618">
        <v>201</v>
      </c>
      <c r="I1618">
        <v>0</v>
      </c>
      <c r="J1618" s="80">
        <v>2018</v>
      </c>
      <c r="K1618" t="s">
        <v>30</v>
      </c>
      <c r="L1618">
        <v>80</v>
      </c>
      <c r="M1618">
        <v>9.0254600000000007</v>
      </c>
      <c r="N1618">
        <v>2</v>
      </c>
      <c r="O1618" t="s">
        <v>35</v>
      </c>
      <c r="P1618">
        <v>93</v>
      </c>
      <c r="Q1618" t="s">
        <v>13</v>
      </c>
      <c r="R1618" t="s">
        <v>14</v>
      </c>
      <c r="S1618" t="s">
        <v>14</v>
      </c>
      <c r="T1618" s="79">
        <v>0</v>
      </c>
      <c r="U1618" s="79">
        <v>2</v>
      </c>
      <c r="V1618" s="79">
        <v>1</v>
      </c>
      <c r="W1618" s="79">
        <v>2</v>
      </c>
      <c r="X1618">
        <v>1.7066694790000001</v>
      </c>
      <c r="Y1618" t="s">
        <v>1112</v>
      </c>
      <c r="Z1618" t="s">
        <v>622</v>
      </c>
      <c r="AA1618">
        <v>1</v>
      </c>
      <c r="AB1618">
        <v>9.5648015000000003E-2</v>
      </c>
      <c r="AE1618" t="s">
        <v>524</v>
      </c>
      <c r="AF1618">
        <v>95.648015000000001</v>
      </c>
      <c r="AG1618">
        <v>0.39</v>
      </c>
      <c r="AH1618">
        <v>37.302725850000002</v>
      </c>
      <c r="AI1618">
        <v>58.345289149999999</v>
      </c>
      <c r="AJ1618">
        <v>0.39</v>
      </c>
      <c r="AK1618">
        <v>37.302725850000002</v>
      </c>
      <c r="AL1618">
        <v>58.345289149999999</v>
      </c>
      <c r="AM1618">
        <v>362.0153333872484</v>
      </c>
      <c r="AN1618">
        <v>566.22911119543983</v>
      </c>
      <c r="AO1618">
        <v>0.61784052042202653</v>
      </c>
      <c r="AP1618">
        <v>0.96636594219855443</v>
      </c>
      <c r="AQ1618">
        <v>0.10908303431071784</v>
      </c>
    </row>
    <row r="1619" spans="1:43" x14ac:dyDescent="0.35">
      <c r="A1619">
        <v>1618</v>
      </c>
      <c r="B1619" s="2">
        <v>118</v>
      </c>
      <c r="C1619" t="s">
        <v>43</v>
      </c>
      <c r="D1619" s="5">
        <v>-54.814599999999999</v>
      </c>
      <c r="E1619" s="5">
        <v>-36.010100000000001</v>
      </c>
      <c r="F1619">
        <v>0.6</v>
      </c>
      <c r="G1619" t="s">
        <v>611</v>
      </c>
      <c r="H1619">
        <v>201</v>
      </c>
      <c r="I1619">
        <v>0</v>
      </c>
      <c r="J1619" s="80">
        <v>2018</v>
      </c>
      <c r="K1619" t="s">
        <v>30</v>
      </c>
      <c r="L1619">
        <v>80</v>
      </c>
      <c r="M1619">
        <v>9.0254600000000007</v>
      </c>
      <c r="N1619">
        <v>2</v>
      </c>
      <c r="O1619" t="s">
        <v>35</v>
      </c>
      <c r="P1619">
        <v>93</v>
      </c>
      <c r="Q1619" t="s">
        <v>13</v>
      </c>
      <c r="R1619" t="s">
        <v>14</v>
      </c>
      <c r="S1619" t="s">
        <v>14</v>
      </c>
      <c r="T1619" s="79">
        <v>0</v>
      </c>
      <c r="U1619" s="79">
        <v>2</v>
      </c>
      <c r="V1619" s="79">
        <v>1</v>
      </c>
      <c r="W1619" s="79">
        <v>2</v>
      </c>
      <c r="X1619">
        <v>1.7066694790000001</v>
      </c>
      <c r="Y1619" t="s">
        <v>1112</v>
      </c>
      <c r="Z1619" t="s">
        <v>622</v>
      </c>
      <c r="AA1619">
        <v>1</v>
      </c>
      <c r="AB1619">
        <v>0.92231370499999998</v>
      </c>
      <c r="AE1619" t="s">
        <v>524</v>
      </c>
      <c r="AF1619">
        <v>922.31370500000003</v>
      </c>
      <c r="AG1619">
        <v>0.39</v>
      </c>
      <c r="AH1619">
        <v>359.70234495</v>
      </c>
      <c r="AI1619">
        <v>562.61136005000003</v>
      </c>
      <c r="AJ1619">
        <v>0.39</v>
      </c>
      <c r="AK1619">
        <v>359.70234495</v>
      </c>
      <c r="AL1619">
        <v>562.61136005000003</v>
      </c>
      <c r="AM1619">
        <v>3490.8377701639006</v>
      </c>
      <c r="AN1619">
        <v>5460.0283071794338</v>
      </c>
      <c r="AO1619">
        <v>5.9577062784791464</v>
      </c>
      <c r="AP1619">
        <v>9.3184636663391771</v>
      </c>
      <c r="AQ1619">
        <v>0.10908303431071784</v>
      </c>
    </row>
    <row r="1620" spans="1:43" x14ac:dyDescent="0.35">
      <c r="A1620">
        <v>1619</v>
      </c>
      <c r="B1620" s="2">
        <v>118</v>
      </c>
      <c r="C1620" t="s">
        <v>43</v>
      </c>
      <c r="D1620" s="5">
        <v>-53.8142</v>
      </c>
      <c r="E1620" s="5">
        <v>-37.994300000000003</v>
      </c>
      <c r="F1620">
        <v>14</v>
      </c>
      <c r="G1620" t="s">
        <v>611</v>
      </c>
      <c r="H1620">
        <v>211</v>
      </c>
      <c r="I1620">
        <v>0</v>
      </c>
      <c r="J1620" s="80">
        <v>2018</v>
      </c>
      <c r="K1620" t="s">
        <v>30</v>
      </c>
      <c r="L1620">
        <v>80</v>
      </c>
      <c r="M1620">
        <v>9.0254600000000007</v>
      </c>
      <c r="N1620">
        <v>2</v>
      </c>
      <c r="O1620" t="s">
        <v>35</v>
      </c>
      <c r="P1620">
        <v>93</v>
      </c>
      <c r="Q1620" t="s">
        <v>13</v>
      </c>
      <c r="R1620" t="s">
        <v>14</v>
      </c>
      <c r="S1620" t="s">
        <v>14</v>
      </c>
      <c r="T1620" s="79">
        <v>0</v>
      </c>
      <c r="U1620" s="79">
        <v>2</v>
      </c>
      <c r="V1620" s="79">
        <v>1</v>
      </c>
      <c r="W1620" s="79">
        <v>2</v>
      </c>
      <c r="X1620">
        <v>1.3919760750000001</v>
      </c>
      <c r="Y1620" t="s">
        <v>657</v>
      </c>
      <c r="Z1620" t="s">
        <v>622</v>
      </c>
      <c r="AA1620">
        <v>1</v>
      </c>
      <c r="AB1620">
        <v>0.22574287800000001</v>
      </c>
      <c r="AE1620" t="s">
        <v>524</v>
      </c>
      <c r="AF1620">
        <v>225.74287800000002</v>
      </c>
      <c r="AG1620">
        <v>0.39</v>
      </c>
      <c r="AH1620">
        <v>88.039722420000004</v>
      </c>
      <c r="AI1620">
        <v>137.70315558000001</v>
      </c>
      <c r="AJ1620">
        <v>0.39</v>
      </c>
      <c r="AK1620">
        <v>88.039722420000004</v>
      </c>
      <c r="AL1620">
        <v>137.70315558000001</v>
      </c>
      <c r="AM1620">
        <v>854.40751947614331</v>
      </c>
      <c r="AN1620">
        <v>1336.3809920011472</v>
      </c>
      <c r="AO1620">
        <v>1.1893148254108881</v>
      </c>
      <c r="AP1620">
        <v>1.8602103679503632</v>
      </c>
      <c r="AQ1620">
        <v>0.10799558715683447</v>
      </c>
    </row>
    <row r="1621" spans="1:43" x14ac:dyDescent="0.35">
      <c r="A1621">
        <v>1620</v>
      </c>
      <c r="B1621" s="2">
        <v>118</v>
      </c>
      <c r="C1621" t="s">
        <v>43</v>
      </c>
      <c r="D1621" s="5">
        <v>-54.461599999999997</v>
      </c>
      <c r="E1621" s="5">
        <v>-35.852400000000003</v>
      </c>
      <c r="F1621">
        <v>6.1</v>
      </c>
      <c r="G1621" t="s">
        <v>611</v>
      </c>
      <c r="H1621">
        <v>223</v>
      </c>
      <c r="I1621">
        <v>0</v>
      </c>
      <c r="J1621" s="80">
        <v>2018</v>
      </c>
      <c r="K1621" t="s">
        <v>30</v>
      </c>
      <c r="L1621">
        <v>80</v>
      </c>
      <c r="M1621">
        <v>9.0254600000000007</v>
      </c>
      <c r="N1621">
        <v>2</v>
      </c>
      <c r="O1621" t="s">
        <v>35</v>
      </c>
      <c r="P1621">
        <v>93</v>
      </c>
      <c r="Q1621" t="s">
        <v>13</v>
      </c>
      <c r="R1621" t="s">
        <v>14</v>
      </c>
      <c r="S1621" t="s">
        <v>14</v>
      </c>
      <c r="T1621" s="79">
        <v>0</v>
      </c>
      <c r="U1621" s="79">
        <v>2</v>
      </c>
      <c r="V1621" s="79">
        <v>1</v>
      </c>
      <c r="W1621" s="79">
        <v>2</v>
      </c>
      <c r="X1621">
        <v>1.7066694790000001</v>
      </c>
      <c r="Y1621" t="s">
        <v>1112</v>
      </c>
      <c r="Z1621" t="s">
        <v>622</v>
      </c>
      <c r="AA1621">
        <v>1</v>
      </c>
      <c r="AB1621">
        <v>4.8412698409999999</v>
      </c>
      <c r="AE1621" t="s">
        <v>524</v>
      </c>
      <c r="AF1621">
        <v>4841.2698410000003</v>
      </c>
      <c r="AG1621">
        <v>0.39</v>
      </c>
      <c r="AH1621">
        <v>1888.0952379900002</v>
      </c>
      <c r="AI1621">
        <v>2953.1746030100003</v>
      </c>
      <c r="AJ1621">
        <v>0.39</v>
      </c>
      <c r="AK1621">
        <v>1888.0952379900002</v>
      </c>
      <c r="AL1621">
        <v>2953.1746030100003</v>
      </c>
      <c r="AM1621">
        <v>18323.578544805623</v>
      </c>
      <c r="AN1621">
        <v>28659.956185465206</v>
      </c>
      <c r="AO1621">
        <v>31.272292248478994</v>
      </c>
      <c r="AP1621">
        <v>48.913072491210734</v>
      </c>
      <c r="AQ1621">
        <v>0.10670495082571675</v>
      </c>
    </row>
    <row r="1622" spans="1:43" x14ac:dyDescent="0.35">
      <c r="A1622">
        <v>1621</v>
      </c>
      <c r="B1622" s="2">
        <v>118</v>
      </c>
      <c r="C1622" t="s">
        <v>43</v>
      </c>
      <c r="D1622" s="5">
        <v>-54.457599999999999</v>
      </c>
      <c r="E1622" s="5">
        <v>-35.844499999999996</v>
      </c>
      <c r="F1622">
        <v>6.6</v>
      </c>
      <c r="G1622" t="s">
        <v>611</v>
      </c>
      <c r="H1622">
        <v>226</v>
      </c>
      <c r="I1622">
        <v>0</v>
      </c>
      <c r="J1622" s="80">
        <v>2018</v>
      </c>
      <c r="K1622" t="s">
        <v>30</v>
      </c>
      <c r="L1622">
        <v>80</v>
      </c>
      <c r="M1622">
        <v>9.0254600000000007</v>
      </c>
      <c r="N1622">
        <v>2</v>
      </c>
      <c r="O1622" t="s">
        <v>35</v>
      </c>
      <c r="P1622">
        <v>93</v>
      </c>
      <c r="Q1622" t="s">
        <v>13</v>
      </c>
      <c r="R1622" t="s">
        <v>14</v>
      </c>
      <c r="S1622" t="s">
        <v>14</v>
      </c>
      <c r="T1622" s="79">
        <v>0</v>
      </c>
      <c r="U1622" s="79">
        <v>2</v>
      </c>
      <c r="V1622" s="79">
        <v>1</v>
      </c>
      <c r="W1622" s="79">
        <v>2</v>
      </c>
      <c r="X1622">
        <v>1.7066694790000001</v>
      </c>
      <c r="Y1622" t="s">
        <v>1112</v>
      </c>
      <c r="Z1622" t="s">
        <v>622</v>
      </c>
      <c r="AA1622">
        <v>1</v>
      </c>
      <c r="AB1622">
        <v>0.44610855100000002</v>
      </c>
      <c r="AE1622" t="s">
        <v>524</v>
      </c>
      <c r="AF1622">
        <v>446.10855100000003</v>
      </c>
      <c r="AG1622">
        <v>0.39</v>
      </c>
      <c r="AH1622">
        <v>173.98233489000003</v>
      </c>
      <c r="AI1622">
        <v>272.12621610999997</v>
      </c>
      <c r="AJ1622">
        <v>0.39</v>
      </c>
      <c r="AK1622">
        <v>173.98233489000003</v>
      </c>
      <c r="AL1622">
        <v>272.12621610999997</v>
      </c>
      <c r="AM1622">
        <v>1688.4630153293547</v>
      </c>
      <c r="AN1622">
        <v>2640.9293316689896</v>
      </c>
      <c r="AO1622">
        <v>2.8816482946829192</v>
      </c>
      <c r="AP1622">
        <v>4.5071934865553329</v>
      </c>
      <c r="AQ1622">
        <v>0.10638470900762094</v>
      </c>
    </row>
    <row r="1623" spans="1:43" x14ac:dyDescent="0.35">
      <c r="A1623">
        <v>1622</v>
      </c>
      <c r="B1623" s="2">
        <v>118</v>
      </c>
      <c r="C1623" t="s">
        <v>43</v>
      </c>
      <c r="D1623" s="5">
        <v>-54.436199999999999</v>
      </c>
      <c r="E1623" s="5">
        <v>-37.351599999999998</v>
      </c>
      <c r="F1623">
        <v>11</v>
      </c>
      <c r="G1623" t="s">
        <v>611</v>
      </c>
      <c r="H1623">
        <v>256</v>
      </c>
      <c r="I1623">
        <v>0</v>
      </c>
      <c r="J1623" s="80">
        <v>2018</v>
      </c>
      <c r="K1623" t="s">
        <v>30</v>
      </c>
      <c r="L1623">
        <v>80</v>
      </c>
      <c r="M1623">
        <v>9.0254600000000007</v>
      </c>
      <c r="N1623">
        <v>2</v>
      </c>
      <c r="O1623" t="s">
        <v>35</v>
      </c>
      <c r="P1623">
        <v>93</v>
      </c>
      <c r="Q1623" t="s">
        <v>13</v>
      </c>
      <c r="R1623" t="s">
        <v>14</v>
      </c>
      <c r="S1623" t="s">
        <v>14</v>
      </c>
      <c r="T1623" s="79">
        <v>0</v>
      </c>
      <c r="U1623" s="79">
        <v>2</v>
      </c>
      <c r="V1623" s="79">
        <v>1</v>
      </c>
      <c r="W1623" s="79">
        <v>2</v>
      </c>
      <c r="X1623">
        <v>1.3919760750000001</v>
      </c>
      <c r="Y1623" t="s">
        <v>657</v>
      </c>
      <c r="Z1623" t="s">
        <v>622</v>
      </c>
      <c r="AA1623">
        <v>1</v>
      </c>
      <c r="AB1623">
        <v>3.6544866260000002</v>
      </c>
      <c r="AE1623" t="s">
        <v>524</v>
      </c>
      <c r="AF1623">
        <v>3654.4866260000003</v>
      </c>
      <c r="AG1623">
        <v>0.39</v>
      </c>
      <c r="AH1623">
        <v>1425.2497841400002</v>
      </c>
      <c r="AI1623">
        <v>2229.2368418599999</v>
      </c>
      <c r="AJ1623">
        <v>0.39</v>
      </c>
      <c r="AK1623">
        <v>1425.2497841400002</v>
      </c>
      <c r="AL1623">
        <v>2229.2368418599999</v>
      </c>
      <c r="AM1623">
        <v>13831.757975015276</v>
      </c>
      <c r="AN1623">
        <v>21634.288114767482</v>
      </c>
      <c r="AO1623">
        <v>19.253476176411716</v>
      </c>
      <c r="AP1623">
        <v>30.11441145541319</v>
      </c>
      <c r="AQ1623">
        <v>0.10323467859265663</v>
      </c>
    </row>
    <row r="1624" spans="1:43" x14ac:dyDescent="0.35">
      <c r="A1624">
        <v>1623</v>
      </c>
      <c r="B1624" s="2">
        <v>118</v>
      </c>
      <c r="C1624" t="s">
        <v>43</v>
      </c>
      <c r="D1624" s="5">
        <v>-54.854500000000002</v>
      </c>
      <c r="E1624" s="5">
        <v>-35.911099999999998</v>
      </c>
      <c r="F1624">
        <v>1.1299999999999999</v>
      </c>
      <c r="G1624" t="s">
        <v>611</v>
      </c>
      <c r="H1624">
        <v>318</v>
      </c>
      <c r="I1624">
        <v>0</v>
      </c>
      <c r="J1624" s="80">
        <v>2018</v>
      </c>
      <c r="K1624" t="s">
        <v>30</v>
      </c>
      <c r="L1624">
        <v>80</v>
      </c>
      <c r="M1624">
        <v>9.0254600000000007</v>
      </c>
      <c r="N1624">
        <v>2</v>
      </c>
      <c r="O1624" t="s">
        <v>35</v>
      </c>
      <c r="P1624">
        <v>93</v>
      </c>
      <c r="Q1624" t="s">
        <v>13</v>
      </c>
      <c r="R1624" t="s">
        <v>14</v>
      </c>
      <c r="S1624" t="s">
        <v>14</v>
      </c>
      <c r="T1624" s="79">
        <v>0</v>
      </c>
      <c r="U1624" s="79">
        <v>2</v>
      </c>
      <c r="V1624" s="79">
        <v>1</v>
      </c>
      <c r="W1624" s="79">
        <v>2</v>
      </c>
      <c r="X1624">
        <v>1.7066694790000001</v>
      </c>
      <c r="Y1624" t="s">
        <v>1112</v>
      </c>
      <c r="Z1624" t="s">
        <v>622</v>
      </c>
      <c r="AA1624">
        <v>1</v>
      </c>
      <c r="AB1624">
        <v>0.35893355199999999</v>
      </c>
      <c r="AE1624" t="s">
        <v>524</v>
      </c>
      <c r="AF1624">
        <v>358.93355199999996</v>
      </c>
      <c r="AG1624">
        <v>0.39</v>
      </c>
      <c r="AH1624">
        <v>139.98408527999999</v>
      </c>
      <c r="AI1624">
        <v>218.94946671999998</v>
      </c>
      <c r="AJ1624">
        <v>0.39</v>
      </c>
      <c r="AK1624">
        <v>139.98408527999999</v>
      </c>
      <c r="AL1624">
        <v>218.94946671999998</v>
      </c>
      <c r="AM1624">
        <v>1358.5169487432568</v>
      </c>
      <c r="AN1624">
        <v>2124.8598429061199</v>
      </c>
      <c r="AO1624">
        <v>2.3185394131243235</v>
      </c>
      <c r="AP1624">
        <v>3.6264334410406098</v>
      </c>
      <c r="AQ1624">
        <v>9.7017073481188695E-2</v>
      </c>
    </row>
    <row r="1625" spans="1:43" x14ac:dyDescent="0.35">
      <c r="A1625">
        <v>1624</v>
      </c>
      <c r="B1625" s="2">
        <v>118</v>
      </c>
      <c r="C1625" t="s">
        <v>43</v>
      </c>
      <c r="D1625" s="5">
        <v>-54.902500000000003</v>
      </c>
      <c r="E1625" s="5">
        <v>-35.944299999999998</v>
      </c>
      <c r="F1625">
        <v>2</v>
      </c>
      <c r="G1625" t="s">
        <v>611</v>
      </c>
      <c r="H1625">
        <v>320</v>
      </c>
      <c r="I1625">
        <v>0</v>
      </c>
      <c r="J1625" s="80">
        <v>2018</v>
      </c>
      <c r="K1625" t="s">
        <v>30</v>
      </c>
      <c r="L1625">
        <v>80</v>
      </c>
      <c r="M1625">
        <v>9.0254600000000007</v>
      </c>
      <c r="N1625">
        <v>2</v>
      </c>
      <c r="O1625" t="s">
        <v>35</v>
      </c>
      <c r="P1625">
        <v>93</v>
      </c>
      <c r="Q1625" t="s">
        <v>13</v>
      </c>
      <c r="R1625" t="s">
        <v>14</v>
      </c>
      <c r="S1625" t="s">
        <v>14</v>
      </c>
      <c r="T1625" s="79">
        <v>0</v>
      </c>
      <c r="U1625" s="79">
        <v>2</v>
      </c>
      <c r="V1625" s="79">
        <v>1</v>
      </c>
      <c r="W1625" s="79">
        <v>2</v>
      </c>
      <c r="X1625">
        <v>1.7066694790000001</v>
      </c>
      <c r="Y1625" t="s">
        <v>1112</v>
      </c>
      <c r="Z1625" t="s">
        <v>622</v>
      </c>
      <c r="AA1625">
        <v>1</v>
      </c>
      <c r="AB1625">
        <v>0.52083333300000001</v>
      </c>
      <c r="AE1625" t="s">
        <v>524</v>
      </c>
      <c r="AF1625">
        <v>520.83333300000004</v>
      </c>
      <c r="AG1625">
        <v>0.39</v>
      </c>
      <c r="AH1625">
        <v>203.12499987000001</v>
      </c>
      <c r="AI1625">
        <v>317.70833313000003</v>
      </c>
      <c r="AJ1625">
        <v>0.39</v>
      </c>
      <c r="AK1625">
        <v>203.12499987000001</v>
      </c>
      <c r="AL1625">
        <v>317.70833313000003</v>
      </c>
      <c r="AM1625">
        <v>1971.2866250824629</v>
      </c>
      <c r="AN1625">
        <v>3083.2944648725702</v>
      </c>
      <c r="AO1625">
        <v>3.3643347173891556</v>
      </c>
      <c r="AP1625">
        <v>5.2621645579676537</v>
      </c>
      <c r="AQ1625">
        <v>9.6822865151608387E-2</v>
      </c>
    </row>
    <row r="1626" spans="1:43" x14ac:dyDescent="0.35">
      <c r="A1626">
        <v>1625</v>
      </c>
      <c r="B1626" s="2">
        <v>118</v>
      </c>
      <c r="C1626" t="s">
        <v>43</v>
      </c>
      <c r="D1626" s="5">
        <v>-54.385899999999999</v>
      </c>
      <c r="E1626" s="5">
        <v>-37.512799999999999</v>
      </c>
      <c r="F1626">
        <v>8.8000000000000007</v>
      </c>
      <c r="G1626" t="s">
        <v>611</v>
      </c>
      <c r="H1626">
        <v>358</v>
      </c>
      <c r="I1626">
        <v>0</v>
      </c>
      <c r="J1626" s="80">
        <v>2018</v>
      </c>
      <c r="K1626" t="s">
        <v>30</v>
      </c>
      <c r="L1626">
        <v>80</v>
      </c>
      <c r="M1626">
        <v>9.0254600000000007</v>
      </c>
      <c r="N1626">
        <v>2</v>
      </c>
      <c r="O1626" t="s">
        <v>35</v>
      </c>
      <c r="P1626">
        <v>93</v>
      </c>
      <c r="Q1626" t="s">
        <v>13</v>
      </c>
      <c r="R1626" t="s">
        <v>14</v>
      </c>
      <c r="S1626" t="s">
        <v>14</v>
      </c>
      <c r="T1626" s="79">
        <v>0</v>
      </c>
      <c r="U1626" s="79">
        <v>2</v>
      </c>
      <c r="V1626" s="79">
        <v>1</v>
      </c>
      <c r="W1626" s="79">
        <v>2</v>
      </c>
      <c r="X1626">
        <v>1.3919760750000001</v>
      </c>
      <c r="Y1626" t="s">
        <v>657</v>
      </c>
      <c r="Z1626" t="s">
        <v>622</v>
      </c>
      <c r="AA1626">
        <v>1</v>
      </c>
      <c r="AB1626">
        <v>0.858755767</v>
      </c>
      <c r="AE1626" t="s">
        <v>524</v>
      </c>
      <c r="AF1626">
        <v>858.75576699999999</v>
      </c>
      <c r="AG1626">
        <v>0.39</v>
      </c>
      <c r="AH1626">
        <v>334.91474913000002</v>
      </c>
      <c r="AI1626">
        <v>523.84101786999997</v>
      </c>
      <c r="AJ1626">
        <v>0.39</v>
      </c>
      <c r="AK1626">
        <v>334.91474913000002</v>
      </c>
      <c r="AL1626">
        <v>523.84101786999997</v>
      </c>
      <c r="AM1626">
        <v>3250.27921686328</v>
      </c>
      <c r="AN1626">
        <v>5083.7700571451296</v>
      </c>
      <c r="AO1626">
        <v>4.5243109069434224</v>
      </c>
      <c r="AP1626">
        <v>7.076486290347404</v>
      </c>
      <c r="AQ1626">
        <v>9.3205892622663836E-2</v>
      </c>
    </row>
    <row r="1627" spans="1:43" x14ac:dyDescent="0.35">
      <c r="A1627">
        <v>1626</v>
      </c>
      <c r="B1627" s="2">
        <v>118</v>
      </c>
      <c r="C1627" t="s">
        <v>43</v>
      </c>
      <c r="D1627" s="5">
        <v>-53.770200000000003</v>
      </c>
      <c r="E1627" s="5">
        <v>-38.1402</v>
      </c>
      <c r="F1627">
        <v>18</v>
      </c>
      <c r="G1627" t="s">
        <v>611</v>
      </c>
      <c r="H1627">
        <v>367</v>
      </c>
      <c r="I1627">
        <v>0</v>
      </c>
      <c r="J1627" s="80">
        <v>2018</v>
      </c>
      <c r="K1627" t="s">
        <v>30</v>
      </c>
      <c r="L1627">
        <v>80</v>
      </c>
      <c r="M1627">
        <v>9.0254600000000007</v>
      </c>
      <c r="N1627">
        <v>2</v>
      </c>
      <c r="O1627" t="s">
        <v>35</v>
      </c>
      <c r="P1627">
        <v>93</v>
      </c>
      <c r="Q1627" t="s">
        <v>13</v>
      </c>
      <c r="R1627" t="s">
        <v>14</v>
      </c>
      <c r="S1627" t="s">
        <v>14</v>
      </c>
      <c r="T1627" s="79">
        <v>0</v>
      </c>
      <c r="U1627" s="79">
        <v>2</v>
      </c>
      <c r="V1627" s="79">
        <v>1</v>
      </c>
      <c r="W1627" s="79">
        <v>2</v>
      </c>
      <c r="X1627">
        <v>1.3919760750000001</v>
      </c>
      <c r="Y1627" t="s">
        <v>657</v>
      </c>
      <c r="Z1627" t="s">
        <v>622</v>
      </c>
      <c r="AA1627">
        <v>1</v>
      </c>
      <c r="AB1627">
        <v>8.5034014000000005E-2</v>
      </c>
      <c r="AE1627" t="s">
        <v>524</v>
      </c>
      <c r="AF1627">
        <v>85.034013999999999</v>
      </c>
      <c r="AG1627">
        <v>0.39</v>
      </c>
      <c r="AH1627">
        <v>33.163265459999998</v>
      </c>
      <c r="AI1627">
        <v>51.870748540000001</v>
      </c>
      <c r="AJ1627">
        <v>0.39</v>
      </c>
      <c r="AK1627">
        <v>33.163265459999998</v>
      </c>
      <c r="AL1627">
        <v>51.870748540000001</v>
      </c>
      <c r="AM1627">
        <v>321.84271599850706</v>
      </c>
      <c r="AN1627">
        <v>503.39501733099831</v>
      </c>
      <c r="AO1627">
        <v>0.4479973605829416</v>
      </c>
      <c r="AP1627">
        <v>0.70071382039896013</v>
      </c>
      <c r="AQ1627">
        <v>9.2369222915007904E-2</v>
      </c>
    </row>
    <row r="1628" spans="1:43" x14ac:dyDescent="0.35">
      <c r="A1628">
        <v>1627</v>
      </c>
      <c r="B1628" s="2">
        <v>118</v>
      </c>
      <c r="C1628" t="s">
        <v>41</v>
      </c>
      <c r="D1628" s="5">
        <v>-63.615499999999997</v>
      </c>
      <c r="E1628" s="5">
        <v>-57.499099999999999</v>
      </c>
      <c r="F1628">
        <v>4.3</v>
      </c>
      <c r="G1628" t="s">
        <v>611</v>
      </c>
      <c r="H1628">
        <v>499</v>
      </c>
      <c r="I1628">
        <v>0</v>
      </c>
      <c r="J1628" s="80">
        <v>2018</v>
      </c>
      <c r="K1628" t="s">
        <v>30</v>
      </c>
      <c r="L1628">
        <v>80</v>
      </c>
      <c r="M1628">
        <v>9.0254600000000007</v>
      </c>
      <c r="N1628">
        <v>2</v>
      </c>
      <c r="O1628" t="s">
        <v>35</v>
      </c>
      <c r="P1628">
        <v>93</v>
      </c>
      <c r="Q1628" t="s">
        <v>13</v>
      </c>
      <c r="R1628" t="s">
        <v>14</v>
      </c>
      <c r="S1628" t="s">
        <v>14</v>
      </c>
      <c r="T1628" s="79">
        <v>0</v>
      </c>
      <c r="U1628" s="79">
        <v>2</v>
      </c>
      <c r="V1628" s="79">
        <v>1</v>
      </c>
      <c r="W1628" s="79">
        <v>2</v>
      </c>
      <c r="X1628">
        <v>0.98158403299999997</v>
      </c>
      <c r="Y1628" t="s">
        <v>1114</v>
      </c>
      <c r="Z1628" t="s">
        <v>622</v>
      </c>
      <c r="AA1628">
        <v>1</v>
      </c>
      <c r="AB1628">
        <v>1.923477849</v>
      </c>
      <c r="AE1628" t="s">
        <v>524</v>
      </c>
      <c r="AF1628">
        <v>1923.4778489999999</v>
      </c>
      <c r="AG1628">
        <v>0.39</v>
      </c>
      <c r="AH1628">
        <v>750.15636111000003</v>
      </c>
      <c r="AI1628">
        <v>1173.3214878899998</v>
      </c>
      <c r="AJ1628">
        <v>0.39</v>
      </c>
      <c r="AK1628">
        <v>750.15636111000003</v>
      </c>
      <c r="AL1628">
        <v>1173.3214878899998</v>
      </c>
      <c r="AM1628">
        <v>7280.1142268213571</v>
      </c>
      <c r="AN1628">
        <v>11386.845329130838</v>
      </c>
      <c r="AO1628">
        <v>7.1460438834639843</v>
      </c>
      <c r="AP1628">
        <v>11.177145561315459</v>
      </c>
      <c r="AQ1628">
        <v>8.0926628957911487E-2</v>
      </c>
    </row>
    <row r="1629" spans="1:43" x14ac:dyDescent="0.35">
      <c r="A1629">
        <v>1628</v>
      </c>
      <c r="B1629" s="2">
        <v>118</v>
      </c>
      <c r="C1629" t="s">
        <v>41</v>
      </c>
      <c r="D1629" s="5">
        <v>-63.761299999999999</v>
      </c>
      <c r="E1629" s="5">
        <v>-57.967399999999998</v>
      </c>
      <c r="F1629">
        <v>7.5</v>
      </c>
      <c r="G1629" t="s">
        <v>611</v>
      </c>
      <c r="H1629">
        <v>981.34</v>
      </c>
      <c r="I1629">
        <v>0</v>
      </c>
      <c r="J1629" s="80">
        <v>2018</v>
      </c>
      <c r="K1629" t="s">
        <v>30</v>
      </c>
      <c r="L1629">
        <v>80</v>
      </c>
      <c r="M1629">
        <v>9.0254600000000007</v>
      </c>
      <c r="N1629">
        <v>2</v>
      </c>
      <c r="O1629" t="s">
        <v>35</v>
      </c>
      <c r="P1629">
        <v>93</v>
      </c>
      <c r="Q1629" t="s">
        <v>13</v>
      </c>
      <c r="R1629" t="s">
        <v>14</v>
      </c>
      <c r="S1629" t="s">
        <v>14</v>
      </c>
      <c r="T1629" s="79">
        <v>0</v>
      </c>
      <c r="U1629" s="79">
        <v>2</v>
      </c>
      <c r="V1629" s="79">
        <v>1</v>
      </c>
      <c r="W1629" s="79">
        <v>2</v>
      </c>
      <c r="X1629">
        <v>1.3919760750000001</v>
      </c>
      <c r="Y1629" t="s">
        <v>1114</v>
      </c>
      <c r="Z1629" t="s">
        <v>622</v>
      </c>
      <c r="AA1629">
        <v>1</v>
      </c>
      <c r="AB1629">
        <v>1.060376768</v>
      </c>
      <c r="AE1629" t="s">
        <v>524</v>
      </c>
      <c r="AF1629">
        <v>1060.3767680000001</v>
      </c>
      <c r="AG1629">
        <v>0.39</v>
      </c>
      <c r="AH1629">
        <v>413.54693952000002</v>
      </c>
      <c r="AI1629">
        <v>646.82982848000006</v>
      </c>
      <c r="AJ1629">
        <v>0.39</v>
      </c>
      <c r="AK1629">
        <v>413.54693952000002</v>
      </c>
      <c r="AL1629">
        <v>646.82982848000006</v>
      </c>
      <c r="AM1629">
        <v>4013.3885599571827</v>
      </c>
      <c r="AN1629">
        <v>6277.3513373689266</v>
      </c>
      <c r="AO1629">
        <v>5.586540855139102</v>
      </c>
      <c r="AP1629">
        <v>8.7379228759868006</v>
      </c>
      <c r="AQ1629">
        <v>4.9913229336735525E-2</v>
      </c>
    </row>
    <row r="1630" spans="1:43" x14ac:dyDescent="0.35">
      <c r="A1630">
        <v>1629</v>
      </c>
      <c r="B1630" s="2">
        <v>118</v>
      </c>
      <c r="C1630" t="s">
        <v>41</v>
      </c>
      <c r="D1630" s="5">
        <v>-63.568899999999999</v>
      </c>
      <c r="E1630" s="5">
        <v>-57.299199999999999</v>
      </c>
      <c r="F1630">
        <v>3.7</v>
      </c>
      <c r="G1630" t="s">
        <v>611</v>
      </c>
      <c r="H1630">
        <v>1031.6099999999999</v>
      </c>
      <c r="I1630">
        <v>0</v>
      </c>
      <c r="J1630" s="80">
        <v>2018</v>
      </c>
      <c r="K1630" t="s">
        <v>30</v>
      </c>
      <c r="L1630">
        <v>80</v>
      </c>
      <c r="M1630">
        <v>9.0254600000000007</v>
      </c>
      <c r="N1630">
        <v>2</v>
      </c>
      <c r="O1630" t="s">
        <v>35</v>
      </c>
      <c r="P1630">
        <v>93</v>
      </c>
      <c r="Q1630" t="s">
        <v>13</v>
      </c>
      <c r="R1630" t="s">
        <v>14</v>
      </c>
      <c r="S1630" t="s">
        <v>14</v>
      </c>
      <c r="T1630" s="79">
        <v>0</v>
      </c>
      <c r="U1630" s="79">
        <v>2</v>
      </c>
      <c r="V1630" s="79">
        <v>1</v>
      </c>
      <c r="W1630" s="79">
        <v>2</v>
      </c>
      <c r="X1630">
        <v>0.98158403299999997</v>
      </c>
      <c r="Y1630" t="s">
        <v>1114</v>
      </c>
      <c r="Z1630" t="s">
        <v>622</v>
      </c>
      <c r="AA1630">
        <v>1</v>
      </c>
      <c r="AB1630">
        <v>3.4674200970000002</v>
      </c>
      <c r="AE1630" t="s">
        <v>524</v>
      </c>
      <c r="AF1630">
        <v>3467.4200970000002</v>
      </c>
      <c r="AG1630">
        <v>0.39</v>
      </c>
      <c r="AH1630">
        <v>1352.29383783</v>
      </c>
      <c r="AI1630">
        <v>2115.1262591700001</v>
      </c>
      <c r="AJ1630">
        <v>0.39</v>
      </c>
      <c r="AK1630">
        <v>1352.29383783</v>
      </c>
      <c r="AL1630">
        <v>2115.1262591700001</v>
      </c>
      <c r="AM1630">
        <v>13123.735421055002</v>
      </c>
      <c r="AN1630">
        <v>20526.868222675777</v>
      </c>
      <c r="AO1630">
        <v>12.882049142624123</v>
      </c>
      <c r="AP1630">
        <v>20.14884609487363</v>
      </c>
      <c r="AQ1630">
        <v>4.7461579451185537E-2</v>
      </c>
    </row>
    <row r="1631" spans="1:43" x14ac:dyDescent="0.35">
      <c r="A1631">
        <v>1630</v>
      </c>
      <c r="B1631" s="2">
        <v>118</v>
      </c>
      <c r="C1631" t="s">
        <v>41</v>
      </c>
      <c r="D1631" s="5">
        <v>-63.575600000000001</v>
      </c>
      <c r="E1631" s="5">
        <v>-57.2986</v>
      </c>
      <c r="F1631">
        <v>3.8</v>
      </c>
      <c r="G1631" t="s">
        <v>611</v>
      </c>
      <c r="H1631">
        <v>1039.98</v>
      </c>
      <c r="I1631">
        <v>0</v>
      </c>
      <c r="J1631" s="80">
        <v>2018</v>
      </c>
      <c r="K1631" t="s">
        <v>30</v>
      </c>
      <c r="L1631">
        <v>80</v>
      </c>
      <c r="M1631">
        <v>9.0254600000000007</v>
      </c>
      <c r="N1631">
        <v>2</v>
      </c>
      <c r="O1631" t="s">
        <v>35</v>
      </c>
      <c r="P1631">
        <v>93</v>
      </c>
      <c r="Q1631" t="s">
        <v>13</v>
      </c>
      <c r="R1631" t="s">
        <v>14</v>
      </c>
      <c r="S1631" t="s">
        <v>14</v>
      </c>
      <c r="T1631" s="79">
        <v>0</v>
      </c>
      <c r="U1631" s="79">
        <v>2</v>
      </c>
      <c r="V1631" s="79">
        <v>1</v>
      </c>
      <c r="W1631" s="79">
        <v>2</v>
      </c>
      <c r="X1631">
        <v>0.98158403299999997</v>
      </c>
      <c r="Y1631" t="s">
        <v>1114</v>
      </c>
      <c r="Z1631" t="s">
        <v>622</v>
      </c>
      <c r="AA1631">
        <v>1</v>
      </c>
      <c r="AB1631">
        <v>1.6905608190000001</v>
      </c>
      <c r="AE1631" t="s">
        <v>524</v>
      </c>
      <c r="AF1631">
        <v>1690.560819</v>
      </c>
      <c r="AG1631">
        <v>0.39</v>
      </c>
      <c r="AH1631">
        <v>659.31871941000009</v>
      </c>
      <c r="AI1631">
        <v>1031.24209959</v>
      </c>
      <c r="AJ1631">
        <v>0.39</v>
      </c>
      <c r="AK1631">
        <v>659.31871941000009</v>
      </c>
      <c r="AL1631">
        <v>1031.24209959</v>
      </c>
      <c r="AM1631">
        <v>6398.5534723507308</v>
      </c>
      <c r="AN1631">
        <v>10007.99389265114</v>
      </c>
      <c r="AO1631">
        <v>6.2807179227561836</v>
      </c>
      <c r="AP1631">
        <v>9.8236870073878748</v>
      </c>
      <c r="AQ1631">
        <v>4.7065235098391806E-2</v>
      </c>
    </row>
    <row r="1632" spans="1:43" x14ac:dyDescent="0.35">
      <c r="A1632">
        <v>1631</v>
      </c>
      <c r="B1632" s="2">
        <v>118</v>
      </c>
      <c r="C1632" t="s">
        <v>41</v>
      </c>
      <c r="D1632" s="5">
        <v>-63.976500000000001</v>
      </c>
      <c r="E1632" s="5">
        <v>-58.429400000000001</v>
      </c>
      <c r="F1632">
        <v>6.8</v>
      </c>
      <c r="G1632" t="s">
        <v>611</v>
      </c>
      <c r="H1632">
        <v>1246.06</v>
      </c>
      <c r="I1632">
        <v>0</v>
      </c>
      <c r="J1632" s="80">
        <v>2018</v>
      </c>
      <c r="K1632" t="s">
        <v>30</v>
      </c>
      <c r="L1632">
        <v>80</v>
      </c>
      <c r="M1632">
        <v>9.0254600000000007</v>
      </c>
      <c r="N1632">
        <v>2</v>
      </c>
      <c r="O1632" t="s">
        <v>35</v>
      </c>
      <c r="P1632">
        <v>93</v>
      </c>
      <c r="Q1632" t="s">
        <v>13</v>
      </c>
      <c r="R1632" t="s">
        <v>14</v>
      </c>
      <c r="S1632" t="s">
        <v>14</v>
      </c>
      <c r="T1632" s="79">
        <v>0</v>
      </c>
      <c r="U1632" s="79">
        <v>2</v>
      </c>
      <c r="V1632" s="79">
        <v>1</v>
      </c>
      <c r="W1632" s="79">
        <v>2</v>
      </c>
      <c r="X1632">
        <v>1.3919760750000001</v>
      </c>
      <c r="Y1632" t="s">
        <v>1114</v>
      </c>
      <c r="Z1632" t="s">
        <v>622</v>
      </c>
      <c r="AA1632">
        <v>1</v>
      </c>
      <c r="AB1632">
        <v>0.106157113</v>
      </c>
      <c r="AE1632" t="s">
        <v>524</v>
      </c>
      <c r="AF1632">
        <v>106.157113</v>
      </c>
      <c r="AG1632">
        <v>0.39</v>
      </c>
      <c r="AH1632">
        <v>41.401274069999999</v>
      </c>
      <c r="AI1632">
        <v>64.755838929999996</v>
      </c>
      <c r="AJ1632">
        <v>0.39</v>
      </c>
      <c r="AK1632">
        <v>41.401274069999999</v>
      </c>
      <c r="AL1632">
        <v>64.755838929999996</v>
      </c>
      <c r="AM1632">
        <v>401.79090652454005</v>
      </c>
      <c r="AN1632">
        <v>628.44218712812665</v>
      </c>
      <c r="AO1632">
        <v>0.55928332903472111</v>
      </c>
      <c r="AP1632">
        <v>0.87477648900302529</v>
      </c>
      <c r="AQ1632">
        <v>3.8285180837866556E-2</v>
      </c>
    </row>
    <row r="1633" spans="1:43" x14ac:dyDescent="0.35">
      <c r="A1633">
        <v>1632</v>
      </c>
      <c r="B1633" s="2">
        <v>118</v>
      </c>
      <c r="C1633" t="s">
        <v>41</v>
      </c>
      <c r="D1633" s="5">
        <v>-63.976599999999998</v>
      </c>
      <c r="E1633" s="5">
        <v>-58.429499999999997</v>
      </c>
      <c r="F1633">
        <v>6.8</v>
      </c>
      <c r="G1633" t="s">
        <v>611</v>
      </c>
      <c r="H1633">
        <v>1246.33</v>
      </c>
      <c r="I1633">
        <v>0</v>
      </c>
      <c r="J1633" s="80">
        <v>2018</v>
      </c>
      <c r="K1633" t="s">
        <v>30</v>
      </c>
      <c r="L1633">
        <v>80</v>
      </c>
      <c r="M1633">
        <v>9.0254600000000007</v>
      </c>
      <c r="N1633">
        <v>2</v>
      </c>
      <c r="O1633" t="s">
        <v>35</v>
      </c>
      <c r="P1633">
        <v>93</v>
      </c>
      <c r="Q1633" t="s">
        <v>13</v>
      </c>
      <c r="R1633" t="s">
        <v>14</v>
      </c>
      <c r="S1633" t="s">
        <v>14</v>
      </c>
      <c r="T1633" s="79">
        <v>0</v>
      </c>
      <c r="U1633" s="79">
        <v>2</v>
      </c>
      <c r="V1633" s="79">
        <v>1</v>
      </c>
      <c r="W1633" s="79">
        <v>2</v>
      </c>
      <c r="X1633">
        <v>1.3919760750000001</v>
      </c>
      <c r="Y1633" t="s">
        <v>1114</v>
      </c>
      <c r="Z1633" t="s">
        <v>622</v>
      </c>
      <c r="AA1633">
        <v>1</v>
      </c>
      <c r="AB1633">
        <v>0</v>
      </c>
      <c r="AE1633" t="s">
        <v>524</v>
      </c>
      <c r="AF1633">
        <v>0</v>
      </c>
      <c r="AG1633">
        <v>0.39</v>
      </c>
      <c r="AH1633">
        <v>0</v>
      </c>
      <c r="AI1633">
        <v>0</v>
      </c>
      <c r="AJ1633">
        <v>0.39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3.8274825590886442E-2</v>
      </c>
    </row>
    <row r="1634" spans="1:43" x14ac:dyDescent="0.35">
      <c r="A1634">
        <v>1633</v>
      </c>
      <c r="B1634" s="2">
        <v>118</v>
      </c>
      <c r="C1634" t="s">
        <v>44</v>
      </c>
      <c r="D1634" s="5">
        <v>-59.695300000000003</v>
      </c>
      <c r="E1634" s="5">
        <v>-28.327500000000001</v>
      </c>
      <c r="F1634">
        <v>446</v>
      </c>
      <c r="G1634" t="s">
        <v>611</v>
      </c>
      <c r="H1634">
        <v>1619</v>
      </c>
      <c r="I1634">
        <v>0</v>
      </c>
      <c r="J1634" s="80">
        <v>2018</v>
      </c>
      <c r="K1634" t="s">
        <v>30</v>
      </c>
      <c r="L1634">
        <v>80</v>
      </c>
      <c r="M1634">
        <v>9.0254600000000007</v>
      </c>
      <c r="N1634">
        <v>2</v>
      </c>
      <c r="O1634" t="s">
        <v>35</v>
      </c>
      <c r="P1634">
        <v>93</v>
      </c>
      <c r="Q1634" t="s">
        <v>13</v>
      </c>
      <c r="R1634" t="s">
        <v>14</v>
      </c>
      <c r="S1634" t="s">
        <v>14</v>
      </c>
      <c r="T1634" s="79">
        <v>0</v>
      </c>
      <c r="U1634" s="79">
        <v>2</v>
      </c>
      <c r="V1634" s="79">
        <v>1</v>
      </c>
      <c r="W1634" s="79">
        <v>2</v>
      </c>
      <c r="X1634">
        <v>1.373883272</v>
      </c>
      <c r="Y1634" t="s">
        <v>1112</v>
      </c>
      <c r="Z1634" t="s">
        <v>622</v>
      </c>
      <c r="AA1634">
        <v>1</v>
      </c>
      <c r="AB1634">
        <v>1.0582010580000001</v>
      </c>
      <c r="AE1634" t="s">
        <v>524</v>
      </c>
      <c r="AF1634">
        <v>1058.2010580000001</v>
      </c>
      <c r="AG1634">
        <v>0.39</v>
      </c>
      <c r="AH1634">
        <v>412.69841262000006</v>
      </c>
      <c r="AI1634">
        <v>645.5026453800001</v>
      </c>
      <c r="AJ1634">
        <v>0.39</v>
      </c>
      <c r="AK1634">
        <v>412.69841262000006</v>
      </c>
      <c r="AL1634">
        <v>645.5026453800001</v>
      </c>
      <c r="AM1634">
        <v>4005.1537797476408</v>
      </c>
      <c r="AN1634">
        <v>6264.4712965283616</v>
      </c>
      <c r="AO1634">
        <v>5.5026137797828563</v>
      </c>
      <c r="AP1634">
        <v>8.606652322224468</v>
      </c>
      <c r="AQ1634">
        <v>2.6348570000821539E-2</v>
      </c>
    </row>
    <row r="1635" spans="1:43" x14ac:dyDescent="0.35">
      <c r="A1635">
        <v>1634</v>
      </c>
      <c r="B1635" s="2">
        <v>119</v>
      </c>
      <c r="C1635" t="s">
        <v>42</v>
      </c>
      <c r="D1635" s="5">
        <v>-34.866500000000002</v>
      </c>
      <c r="E1635" s="5">
        <v>130.59270000000001</v>
      </c>
      <c r="F1635">
        <v>217</v>
      </c>
      <c r="G1635" t="s">
        <v>612</v>
      </c>
      <c r="H1635">
        <v>2073</v>
      </c>
      <c r="I1635">
        <v>0</v>
      </c>
      <c r="J1635" s="80">
        <v>2017</v>
      </c>
      <c r="K1635" t="s">
        <v>30</v>
      </c>
      <c r="L1635">
        <v>50</v>
      </c>
      <c r="M1635">
        <v>5.4892152799999998</v>
      </c>
      <c r="O1635" t="s">
        <v>23</v>
      </c>
      <c r="P1635">
        <v>95.5</v>
      </c>
      <c r="Q1635" t="s">
        <v>13</v>
      </c>
      <c r="R1635" t="s">
        <v>14</v>
      </c>
      <c r="S1635" t="s">
        <v>14</v>
      </c>
      <c r="T1635" s="79">
        <v>0</v>
      </c>
      <c r="X1635">
        <v>1.2936228569999999</v>
      </c>
      <c r="Y1635" t="s">
        <v>768</v>
      </c>
      <c r="Z1635" t="s">
        <v>620</v>
      </c>
      <c r="AA1635">
        <v>3</v>
      </c>
      <c r="AB1635">
        <v>1</v>
      </c>
      <c r="AC1635">
        <v>6.12</v>
      </c>
      <c r="AD1635" t="s">
        <v>519</v>
      </c>
      <c r="AE1635" t="s">
        <v>615</v>
      </c>
      <c r="AF1635">
        <v>1000</v>
      </c>
      <c r="AG1635">
        <v>0</v>
      </c>
      <c r="AH1635">
        <v>0</v>
      </c>
      <c r="AI1635">
        <v>1000</v>
      </c>
      <c r="AJ1635">
        <v>0</v>
      </c>
      <c r="AK1635">
        <v>0</v>
      </c>
      <c r="AL1635">
        <v>1000</v>
      </c>
      <c r="AM1635">
        <v>0</v>
      </c>
      <c r="AN1635">
        <v>5747.8694031413606</v>
      </c>
      <c r="AO1635">
        <v>0</v>
      </c>
      <c r="AP1635">
        <v>7.4355752389546117</v>
      </c>
      <c r="AQ1635">
        <v>1.6719087473860049E-2</v>
      </c>
    </row>
    <row r="1636" spans="1:43" x14ac:dyDescent="0.35">
      <c r="A1636">
        <v>1635</v>
      </c>
      <c r="B1636" s="2">
        <v>119</v>
      </c>
      <c r="C1636" t="s">
        <v>42</v>
      </c>
      <c r="D1636" s="5">
        <v>-35.048999999999999</v>
      </c>
      <c r="E1636" s="5">
        <v>130.90260000000001</v>
      </c>
      <c r="F1636">
        <v>221</v>
      </c>
      <c r="G1636" t="s">
        <v>612</v>
      </c>
      <c r="H1636">
        <v>3016</v>
      </c>
      <c r="I1636">
        <v>0</v>
      </c>
      <c r="J1636" s="80">
        <v>2017</v>
      </c>
      <c r="K1636" t="s">
        <v>30</v>
      </c>
      <c r="L1636">
        <v>50</v>
      </c>
      <c r="M1636">
        <v>5.4892152799999998</v>
      </c>
      <c r="O1636" t="s">
        <v>23</v>
      </c>
      <c r="P1636">
        <v>95.5</v>
      </c>
      <c r="Q1636" t="s">
        <v>13</v>
      </c>
      <c r="R1636" t="s">
        <v>14</v>
      </c>
      <c r="S1636" t="s">
        <v>14</v>
      </c>
      <c r="T1636" s="79">
        <v>0</v>
      </c>
      <c r="X1636">
        <v>1.2936228569999999</v>
      </c>
      <c r="Y1636" t="s">
        <v>768</v>
      </c>
      <c r="Z1636" t="s">
        <v>620</v>
      </c>
      <c r="AA1636">
        <v>3</v>
      </c>
      <c r="AB1636">
        <v>0</v>
      </c>
      <c r="AC1636">
        <v>0</v>
      </c>
      <c r="AD1636" t="s">
        <v>519</v>
      </c>
      <c r="AE1636" t="s">
        <v>615</v>
      </c>
      <c r="AF1636">
        <v>0</v>
      </c>
      <c r="AG1636" t="s">
        <v>671</v>
      </c>
      <c r="AH1636" t="s">
        <v>1129</v>
      </c>
      <c r="AI1636" t="s">
        <v>1130</v>
      </c>
      <c r="AJ1636">
        <v>0.59524549999999998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6.4997164355123632E-3</v>
      </c>
    </row>
    <row r="1637" spans="1:43" x14ac:dyDescent="0.35">
      <c r="A1637">
        <v>1636</v>
      </c>
      <c r="B1637" s="2">
        <v>119</v>
      </c>
      <c r="C1637" t="s">
        <v>42</v>
      </c>
      <c r="D1637" s="5">
        <v>-35.048999999999999</v>
      </c>
      <c r="E1637" s="5">
        <v>130.90260000000001</v>
      </c>
      <c r="F1637">
        <v>221</v>
      </c>
      <c r="G1637" t="s">
        <v>612</v>
      </c>
      <c r="H1637">
        <v>3016</v>
      </c>
      <c r="I1637">
        <v>0</v>
      </c>
      <c r="J1637" s="80">
        <v>2017</v>
      </c>
      <c r="K1637" t="s">
        <v>30</v>
      </c>
      <c r="L1637">
        <v>50</v>
      </c>
      <c r="M1637">
        <v>5.4892152799999998</v>
      </c>
      <c r="O1637" t="s">
        <v>23</v>
      </c>
      <c r="P1637">
        <v>95.5</v>
      </c>
      <c r="Q1637" t="s">
        <v>13</v>
      </c>
      <c r="R1637" t="s">
        <v>14</v>
      </c>
      <c r="S1637" t="s">
        <v>14</v>
      </c>
      <c r="T1637" s="79">
        <v>0</v>
      </c>
      <c r="X1637">
        <v>1.2936228569999999</v>
      </c>
      <c r="Y1637" t="s">
        <v>768</v>
      </c>
      <c r="Z1637" t="s">
        <v>620</v>
      </c>
      <c r="AA1637">
        <v>2</v>
      </c>
      <c r="AB1637">
        <v>1.5</v>
      </c>
      <c r="AC1637">
        <v>7.77</v>
      </c>
      <c r="AD1637" t="s">
        <v>519</v>
      </c>
      <c r="AE1637" t="s">
        <v>615</v>
      </c>
      <c r="AF1637">
        <v>1500</v>
      </c>
      <c r="AG1637" t="s">
        <v>671</v>
      </c>
      <c r="AH1637" t="s">
        <v>1129</v>
      </c>
      <c r="AI1637" t="s">
        <v>1130</v>
      </c>
      <c r="AJ1637">
        <v>0.59524549999999998</v>
      </c>
      <c r="AK1637">
        <v>892.86824999999999</v>
      </c>
      <c r="AL1637">
        <v>607.13175000000001</v>
      </c>
      <c r="AM1637">
        <v>5132.0900952113716</v>
      </c>
      <c r="AN1637">
        <v>3489.7140095006698</v>
      </c>
      <c r="AO1637">
        <v>6.6389890513487364</v>
      </c>
      <c r="AP1637">
        <v>4.5143738070831816</v>
      </c>
      <c r="AQ1637">
        <v>6.4997164355123632E-3</v>
      </c>
    </row>
    <row r="1638" spans="1:43" x14ac:dyDescent="0.35">
      <c r="A1638">
        <v>1637</v>
      </c>
      <c r="B1638" s="2">
        <v>119</v>
      </c>
      <c r="C1638" t="s">
        <v>42</v>
      </c>
      <c r="D1638" s="5">
        <v>-35.048999999999999</v>
      </c>
      <c r="E1638" s="5">
        <v>130.90549999999999</v>
      </c>
      <c r="F1638">
        <v>221</v>
      </c>
      <c r="G1638" t="s">
        <v>612</v>
      </c>
      <c r="H1638">
        <v>3051</v>
      </c>
      <c r="I1638">
        <v>0</v>
      </c>
      <c r="J1638" s="80">
        <v>2017</v>
      </c>
      <c r="K1638" t="s">
        <v>30</v>
      </c>
      <c r="L1638">
        <v>50</v>
      </c>
      <c r="M1638">
        <v>5.4892152799999998</v>
      </c>
      <c r="O1638" t="s">
        <v>23</v>
      </c>
      <c r="P1638">
        <v>95.5</v>
      </c>
      <c r="Q1638" t="s">
        <v>13</v>
      </c>
      <c r="R1638" t="s">
        <v>14</v>
      </c>
      <c r="S1638" t="s">
        <v>14</v>
      </c>
      <c r="T1638" s="79">
        <v>0</v>
      </c>
      <c r="X1638">
        <v>1.2936228569999999</v>
      </c>
      <c r="Y1638" t="s">
        <v>768</v>
      </c>
      <c r="Z1638" t="s">
        <v>620</v>
      </c>
      <c r="AA1638">
        <v>2</v>
      </c>
      <c r="AB1638">
        <v>0.1</v>
      </c>
      <c r="AC1638">
        <v>0.67</v>
      </c>
      <c r="AD1638" t="s">
        <v>519</v>
      </c>
      <c r="AE1638" t="s">
        <v>615</v>
      </c>
      <c r="AF1638">
        <v>100</v>
      </c>
      <c r="AG1638">
        <v>0.5</v>
      </c>
      <c r="AH1638">
        <v>50</v>
      </c>
      <c r="AI1638">
        <v>50</v>
      </c>
      <c r="AJ1638">
        <v>0.5</v>
      </c>
      <c r="AK1638">
        <v>50</v>
      </c>
      <c r="AL1638">
        <v>50</v>
      </c>
      <c r="AM1638">
        <v>287.39347015706807</v>
      </c>
      <c r="AN1638">
        <v>287.39347015706807</v>
      </c>
      <c r="AO1638">
        <v>0.37177876194773057</v>
      </c>
      <c r="AP1638">
        <v>0.37177876194773057</v>
      </c>
      <c r="AQ1638">
        <v>6.2757438620555505E-3</v>
      </c>
    </row>
    <row r="1639" spans="1:43" x14ac:dyDescent="0.35">
      <c r="A1639">
        <v>1638</v>
      </c>
      <c r="B1639" s="2">
        <v>119</v>
      </c>
      <c r="C1639" t="s">
        <v>42</v>
      </c>
      <c r="D1639" s="5">
        <v>-35.047899999999998</v>
      </c>
      <c r="E1639" s="5">
        <v>130.90539999999999</v>
      </c>
      <c r="F1639">
        <v>221</v>
      </c>
      <c r="G1639" t="s">
        <v>612</v>
      </c>
      <c r="H1639">
        <v>3052</v>
      </c>
      <c r="I1639">
        <v>0</v>
      </c>
      <c r="J1639" s="80">
        <v>2017</v>
      </c>
      <c r="K1639" t="s">
        <v>30</v>
      </c>
      <c r="L1639">
        <v>50</v>
      </c>
      <c r="M1639">
        <v>5.4892152799999998</v>
      </c>
      <c r="O1639" t="s">
        <v>23</v>
      </c>
      <c r="P1639">
        <v>95.5</v>
      </c>
      <c r="Q1639" t="s">
        <v>13</v>
      </c>
      <c r="R1639" t="s">
        <v>14</v>
      </c>
      <c r="S1639" t="s">
        <v>14</v>
      </c>
      <c r="T1639" s="79">
        <v>0</v>
      </c>
      <c r="X1639">
        <v>1.2936228569999999</v>
      </c>
      <c r="Y1639" t="s">
        <v>768</v>
      </c>
      <c r="Z1639" t="s">
        <v>620</v>
      </c>
      <c r="AA1639">
        <v>2</v>
      </c>
      <c r="AB1639">
        <v>0.1</v>
      </c>
      <c r="AC1639">
        <v>0.67</v>
      </c>
      <c r="AD1639" t="s">
        <v>519</v>
      </c>
      <c r="AE1639" t="s">
        <v>615</v>
      </c>
      <c r="AF1639">
        <v>100</v>
      </c>
      <c r="AG1639">
        <v>0.83333333300000001</v>
      </c>
      <c r="AH1639">
        <v>83.333333300000007</v>
      </c>
      <c r="AI1639">
        <v>16.666666699999993</v>
      </c>
      <c r="AJ1639">
        <v>0.83333333300000001</v>
      </c>
      <c r="AK1639">
        <v>83.333333300000007</v>
      </c>
      <c r="AL1639">
        <v>16.666666699999993</v>
      </c>
      <c r="AM1639">
        <v>478.9891167368512</v>
      </c>
      <c r="AN1639">
        <v>95.797823577284959</v>
      </c>
      <c r="AO1639">
        <v>0.6196312696650319</v>
      </c>
      <c r="AP1639">
        <v>0.12392625423042933</v>
      </c>
      <c r="AQ1639">
        <v>6.2694593378591987E-3</v>
      </c>
    </row>
    <row r="1640" spans="1:43" x14ac:dyDescent="0.35">
      <c r="A1640">
        <v>1639</v>
      </c>
      <c r="B1640" s="2">
        <v>119</v>
      </c>
      <c r="C1640" t="s">
        <v>42</v>
      </c>
      <c r="D1640" s="5">
        <v>-35.049399999999999</v>
      </c>
      <c r="E1640" s="5">
        <v>130.9049</v>
      </c>
      <c r="F1640">
        <v>221</v>
      </c>
      <c r="G1640" t="s">
        <v>612</v>
      </c>
      <c r="H1640">
        <v>3055</v>
      </c>
      <c r="I1640">
        <v>0</v>
      </c>
      <c r="J1640" s="80">
        <v>2017</v>
      </c>
      <c r="K1640" t="s">
        <v>30</v>
      </c>
      <c r="L1640">
        <v>50</v>
      </c>
      <c r="M1640">
        <v>5.4892152799999998</v>
      </c>
      <c r="O1640" t="s">
        <v>23</v>
      </c>
      <c r="P1640">
        <v>95.5</v>
      </c>
      <c r="Q1640" t="s">
        <v>13</v>
      </c>
      <c r="R1640" t="s">
        <v>14</v>
      </c>
      <c r="S1640" t="s">
        <v>14</v>
      </c>
      <c r="T1640" s="79">
        <v>0</v>
      </c>
      <c r="X1640">
        <v>1.2936228569999999</v>
      </c>
      <c r="Y1640" t="s">
        <v>768</v>
      </c>
      <c r="Z1640" t="s">
        <v>620</v>
      </c>
      <c r="AA1640">
        <v>2</v>
      </c>
      <c r="AB1640">
        <v>0.8</v>
      </c>
      <c r="AC1640">
        <v>4</v>
      </c>
      <c r="AD1640" t="s">
        <v>519</v>
      </c>
      <c r="AE1640" t="s">
        <v>615</v>
      </c>
      <c r="AF1640">
        <v>800</v>
      </c>
      <c r="AG1640">
        <v>0.111111111</v>
      </c>
      <c r="AH1640">
        <v>88.888888800000004</v>
      </c>
      <c r="AI1640">
        <v>711.11111119999998</v>
      </c>
      <c r="AJ1640">
        <v>0.111111111</v>
      </c>
      <c r="AK1640">
        <v>88.888888800000004</v>
      </c>
      <c r="AL1640">
        <v>711.11111119999998</v>
      </c>
      <c r="AM1640">
        <v>510.92172421275484</v>
      </c>
      <c r="AN1640">
        <v>4087.3737983003339</v>
      </c>
      <c r="AO1640">
        <v>0.66094002057946999</v>
      </c>
      <c r="AP1640">
        <v>5.2875201705842194</v>
      </c>
      <c r="AQ1640">
        <v>6.2506434999688573E-3</v>
      </c>
    </row>
    <row r="1641" spans="1:43" x14ac:dyDescent="0.35">
      <c r="A1641">
        <v>1640</v>
      </c>
      <c r="B1641" s="2">
        <v>119</v>
      </c>
      <c r="C1641" t="s">
        <v>42</v>
      </c>
      <c r="D1641" s="5">
        <v>-35.050899999999999</v>
      </c>
      <c r="E1641" s="5">
        <v>130.90479999999999</v>
      </c>
      <c r="F1641">
        <v>221</v>
      </c>
      <c r="G1641" t="s">
        <v>612</v>
      </c>
      <c r="H1641">
        <v>3062</v>
      </c>
      <c r="I1641">
        <v>0</v>
      </c>
      <c r="J1641" s="80">
        <v>2017</v>
      </c>
      <c r="K1641" t="s">
        <v>30</v>
      </c>
      <c r="L1641">
        <v>50</v>
      </c>
      <c r="M1641">
        <v>5.4892152799999998</v>
      </c>
      <c r="O1641" t="s">
        <v>23</v>
      </c>
      <c r="P1641">
        <v>95.5</v>
      </c>
      <c r="Q1641" t="s">
        <v>13</v>
      </c>
      <c r="R1641" t="s">
        <v>14</v>
      </c>
      <c r="S1641" t="s">
        <v>14</v>
      </c>
      <c r="T1641" s="79">
        <v>0</v>
      </c>
      <c r="X1641">
        <v>1.2936228569999999</v>
      </c>
      <c r="Y1641" t="s">
        <v>768</v>
      </c>
      <c r="Z1641" t="s">
        <v>620</v>
      </c>
      <c r="AA1641">
        <v>2</v>
      </c>
      <c r="AB1641">
        <v>4.5999999999999996</v>
      </c>
      <c r="AC1641">
        <v>45</v>
      </c>
      <c r="AD1641" t="s">
        <v>519</v>
      </c>
      <c r="AE1641" t="s">
        <v>615</v>
      </c>
      <c r="AF1641">
        <v>4600</v>
      </c>
      <c r="AG1641">
        <v>0</v>
      </c>
      <c r="AH1641">
        <v>0</v>
      </c>
      <c r="AI1641">
        <v>4600</v>
      </c>
      <c r="AJ1641">
        <v>0</v>
      </c>
      <c r="AK1641">
        <v>0</v>
      </c>
      <c r="AL1641">
        <v>4600</v>
      </c>
      <c r="AM1641">
        <v>0</v>
      </c>
      <c r="AN1641">
        <v>26440.199254450261</v>
      </c>
      <c r="AO1641">
        <v>0</v>
      </c>
      <c r="AP1641">
        <v>34.203646099191211</v>
      </c>
      <c r="AQ1641">
        <v>6.2069591905501084E-3</v>
      </c>
    </row>
    <row r="1642" spans="1:43" x14ac:dyDescent="0.35">
      <c r="A1642">
        <v>1641</v>
      </c>
      <c r="B1642" s="2">
        <v>119</v>
      </c>
      <c r="C1642" t="s">
        <v>42</v>
      </c>
      <c r="D1642" s="5">
        <v>-35.039200000000001</v>
      </c>
      <c r="E1642" s="5">
        <v>130.9186</v>
      </c>
      <c r="F1642">
        <v>221</v>
      </c>
      <c r="G1642" t="s">
        <v>612</v>
      </c>
      <c r="H1642">
        <v>2783</v>
      </c>
      <c r="I1642">
        <v>0</v>
      </c>
      <c r="J1642" s="80">
        <v>2017</v>
      </c>
      <c r="K1642" t="s">
        <v>30</v>
      </c>
      <c r="L1642">
        <v>50</v>
      </c>
      <c r="M1642">
        <v>5.4892152799999998</v>
      </c>
      <c r="O1642" t="s">
        <v>23</v>
      </c>
      <c r="P1642">
        <v>95.5</v>
      </c>
      <c r="Q1642" t="s">
        <v>13</v>
      </c>
      <c r="R1642" t="s">
        <v>14</v>
      </c>
      <c r="S1642" t="s">
        <v>14</v>
      </c>
      <c r="T1642" s="79">
        <v>0</v>
      </c>
      <c r="X1642">
        <v>1.2936228569999999</v>
      </c>
      <c r="Y1642" t="s">
        <v>768</v>
      </c>
      <c r="Z1642" t="s">
        <v>620</v>
      </c>
      <c r="AA1642">
        <v>2</v>
      </c>
      <c r="AB1642">
        <v>0.3</v>
      </c>
      <c r="AC1642">
        <v>0.67</v>
      </c>
      <c r="AD1642" t="s">
        <v>519</v>
      </c>
      <c r="AE1642" t="s">
        <v>615</v>
      </c>
      <c r="AF1642">
        <v>300</v>
      </c>
      <c r="AG1642">
        <v>0</v>
      </c>
      <c r="AH1642">
        <v>0</v>
      </c>
      <c r="AI1642">
        <v>300</v>
      </c>
      <c r="AJ1642">
        <v>0</v>
      </c>
      <c r="AK1642">
        <v>0</v>
      </c>
      <c r="AL1642">
        <v>300</v>
      </c>
      <c r="AM1642">
        <v>0</v>
      </c>
      <c r="AN1642">
        <v>1724.3608209424085</v>
      </c>
      <c r="AO1642">
        <v>0</v>
      </c>
      <c r="AP1642">
        <v>2.2306725716863838</v>
      </c>
      <c r="AQ1642">
        <v>8.2087564397730975E-3</v>
      </c>
    </row>
    <row r="1643" spans="1:43" x14ac:dyDescent="0.35">
      <c r="A1643">
        <v>1642</v>
      </c>
      <c r="B1643" s="2">
        <v>119</v>
      </c>
      <c r="C1643" t="s">
        <v>42</v>
      </c>
      <c r="D1643" s="5">
        <v>-35.513599999999997</v>
      </c>
      <c r="E1643" s="5">
        <v>132.13480000000001</v>
      </c>
      <c r="F1643">
        <v>181</v>
      </c>
      <c r="G1643" t="s">
        <v>612</v>
      </c>
      <c r="H1643">
        <v>2502</v>
      </c>
      <c r="I1643">
        <v>0</v>
      </c>
      <c r="J1643" s="80">
        <v>2017</v>
      </c>
      <c r="K1643" t="s">
        <v>30</v>
      </c>
      <c r="L1643">
        <v>50</v>
      </c>
      <c r="M1643">
        <v>5.4892152799999998</v>
      </c>
      <c r="O1643" t="s">
        <v>23</v>
      </c>
      <c r="P1643">
        <v>95.5</v>
      </c>
      <c r="Q1643" t="s">
        <v>13</v>
      </c>
      <c r="R1643" t="s">
        <v>14</v>
      </c>
      <c r="S1643" t="s">
        <v>14</v>
      </c>
      <c r="T1643" s="79">
        <v>0</v>
      </c>
      <c r="X1643">
        <v>1.2936228569999999</v>
      </c>
      <c r="Y1643" t="s">
        <v>768</v>
      </c>
      <c r="Z1643" t="s">
        <v>620</v>
      </c>
      <c r="AA1643">
        <v>3</v>
      </c>
      <c r="AB1643">
        <v>1.4</v>
      </c>
      <c r="AC1643">
        <v>10.9</v>
      </c>
      <c r="AD1643" t="s">
        <v>519</v>
      </c>
      <c r="AE1643" t="s">
        <v>615</v>
      </c>
      <c r="AF1643">
        <v>1400</v>
      </c>
      <c r="AG1643">
        <v>0.125</v>
      </c>
      <c r="AH1643">
        <v>175</v>
      </c>
      <c r="AI1643">
        <v>1225</v>
      </c>
      <c r="AJ1643">
        <v>0.125</v>
      </c>
      <c r="AK1643">
        <v>175</v>
      </c>
      <c r="AL1643">
        <v>1225</v>
      </c>
      <c r="AM1643">
        <v>1005.8771455497382</v>
      </c>
      <c r="AN1643">
        <v>7041.1400188481675</v>
      </c>
      <c r="AO1643">
        <v>1.301225666817057</v>
      </c>
      <c r="AP1643">
        <v>9.1085796677194004</v>
      </c>
      <c r="AQ1643">
        <v>1.0877925747400659E-2</v>
      </c>
    </row>
    <row r="1644" spans="1:43" x14ac:dyDescent="0.35">
      <c r="A1644">
        <v>1643</v>
      </c>
      <c r="B1644" s="2">
        <v>119</v>
      </c>
      <c r="C1644" t="s">
        <v>42</v>
      </c>
      <c r="D1644" s="5">
        <v>-35.513599999999997</v>
      </c>
      <c r="E1644" s="5">
        <v>132.13480000000001</v>
      </c>
      <c r="F1644">
        <v>181</v>
      </c>
      <c r="G1644" t="s">
        <v>612</v>
      </c>
      <c r="H1644">
        <v>2502</v>
      </c>
      <c r="I1644">
        <v>0</v>
      </c>
      <c r="J1644" s="80">
        <v>2017</v>
      </c>
      <c r="K1644" t="s">
        <v>30</v>
      </c>
      <c r="L1644">
        <v>50</v>
      </c>
      <c r="M1644">
        <v>5.4892152799999998</v>
      </c>
      <c r="O1644" t="s">
        <v>23</v>
      </c>
      <c r="P1644">
        <v>95.5</v>
      </c>
      <c r="Q1644" t="s">
        <v>13</v>
      </c>
      <c r="R1644" t="s">
        <v>14</v>
      </c>
      <c r="S1644" t="s">
        <v>14</v>
      </c>
      <c r="T1644" s="79">
        <v>0</v>
      </c>
      <c r="X1644">
        <v>1.2936228569999999</v>
      </c>
      <c r="Y1644" t="s">
        <v>768</v>
      </c>
      <c r="Z1644" t="s">
        <v>620</v>
      </c>
      <c r="AA1644">
        <v>3</v>
      </c>
      <c r="AB1644">
        <v>6.2</v>
      </c>
      <c r="AC1644">
        <v>14</v>
      </c>
      <c r="AD1644" t="s">
        <v>519</v>
      </c>
      <c r="AE1644" t="s">
        <v>615</v>
      </c>
      <c r="AF1644">
        <v>6200</v>
      </c>
      <c r="AG1644">
        <v>3.125E-2</v>
      </c>
      <c r="AH1644">
        <v>193.75</v>
      </c>
      <c r="AI1644">
        <v>6006.25</v>
      </c>
      <c r="AJ1644">
        <v>3.125E-2</v>
      </c>
      <c r="AK1644">
        <v>193.75</v>
      </c>
      <c r="AL1644">
        <v>6006.25</v>
      </c>
      <c r="AM1644">
        <v>1113.6496968586387</v>
      </c>
      <c r="AN1644">
        <v>34523.140602617801</v>
      </c>
      <c r="AO1644">
        <v>1.440642702547456</v>
      </c>
      <c r="AP1644">
        <v>44.659923778971141</v>
      </c>
      <c r="AQ1644">
        <v>1.0877925747400659E-2</v>
      </c>
    </row>
    <row r="1645" spans="1:43" x14ac:dyDescent="0.35">
      <c r="A1645">
        <v>1644</v>
      </c>
      <c r="B1645" s="2">
        <v>119</v>
      </c>
      <c r="C1645" t="s">
        <v>42</v>
      </c>
      <c r="D1645" s="5">
        <v>-35.513599999999997</v>
      </c>
      <c r="E1645" s="5">
        <v>132.13480000000001</v>
      </c>
      <c r="F1645">
        <v>181</v>
      </c>
      <c r="G1645" t="s">
        <v>612</v>
      </c>
      <c r="H1645">
        <v>2502</v>
      </c>
      <c r="I1645">
        <v>0</v>
      </c>
      <c r="J1645" s="80">
        <v>2017</v>
      </c>
      <c r="K1645" t="s">
        <v>30</v>
      </c>
      <c r="L1645">
        <v>50</v>
      </c>
      <c r="M1645">
        <v>5.4892152799999998</v>
      </c>
      <c r="O1645" t="s">
        <v>23</v>
      </c>
      <c r="P1645">
        <v>95.5</v>
      </c>
      <c r="Q1645" t="s">
        <v>13</v>
      </c>
      <c r="R1645" t="s">
        <v>14</v>
      </c>
      <c r="S1645" t="s">
        <v>14</v>
      </c>
      <c r="T1645" s="79">
        <v>0</v>
      </c>
      <c r="X1645">
        <v>1.2936228569999999</v>
      </c>
      <c r="Y1645" t="s">
        <v>768</v>
      </c>
      <c r="Z1645" t="s">
        <v>620</v>
      </c>
      <c r="AA1645">
        <v>3</v>
      </c>
      <c r="AB1645">
        <v>1.1000000000000001</v>
      </c>
      <c r="AC1645">
        <v>7.43</v>
      </c>
      <c r="AD1645" t="s">
        <v>519</v>
      </c>
      <c r="AE1645" t="s">
        <v>615</v>
      </c>
      <c r="AF1645">
        <v>1100</v>
      </c>
      <c r="AG1645">
        <v>0</v>
      </c>
      <c r="AH1645">
        <v>0</v>
      </c>
      <c r="AI1645">
        <v>1100</v>
      </c>
      <c r="AJ1645">
        <v>0</v>
      </c>
      <c r="AK1645">
        <v>0</v>
      </c>
      <c r="AL1645">
        <v>1100</v>
      </c>
      <c r="AM1645">
        <v>0</v>
      </c>
      <c r="AN1645">
        <v>6322.6563434554973</v>
      </c>
      <c r="AO1645">
        <v>0</v>
      </c>
      <c r="AP1645">
        <v>8.1791327628500721</v>
      </c>
      <c r="AQ1645">
        <v>1.0877925747400659E-2</v>
      </c>
    </row>
    <row r="1646" spans="1:43" x14ac:dyDescent="0.35">
      <c r="A1646">
        <v>1645</v>
      </c>
      <c r="B1646" s="2">
        <v>119</v>
      </c>
      <c r="C1646" t="s">
        <v>42</v>
      </c>
      <c r="D1646" s="5">
        <v>-35.4527</v>
      </c>
      <c r="E1646" s="5">
        <v>132.1497</v>
      </c>
      <c r="F1646">
        <v>179</v>
      </c>
      <c r="G1646" t="s">
        <v>612</v>
      </c>
      <c r="H1646">
        <v>2253</v>
      </c>
      <c r="I1646">
        <v>0</v>
      </c>
      <c r="J1646" s="80">
        <v>2017</v>
      </c>
      <c r="K1646" t="s">
        <v>30</v>
      </c>
      <c r="L1646">
        <v>50</v>
      </c>
      <c r="M1646">
        <v>5.4892152799999998</v>
      </c>
      <c r="O1646" t="s">
        <v>23</v>
      </c>
      <c r="P1646">
        <v>95.5</v>
      </c>
      <c r="Q1646" t="s">
        <v>13</v>
      </c>
      <c r="R1646" t="s">
        <v>14</v>
      </c>
      <c r="S1646" t="s">
        <v>14</v>
      </c>
      <c r="T1646" s="79">
        <v>0</v>
      </c>
      <c r="X1646">
        <v>1.2936228569999999</v>
      </c>
      <c r="Y1646" t="s">
        <v>768</v>
      </c>
      <c r="Z1646" t="s">
        <v>620</v>
      </c>
      <c r="AA1646">
        <v>2</v>
      </c>
      <c r="AB1646">
        <v>0</v>
      </c>
      <c r="AC1646">
        <v>0</v>
      </c>
      <c r="AD1646" t="s">
        <v>519</v>
      </c>
      <c r="AE1646" t="s">
        <v>615</v>
      </c>
      <c r="AF1646">
        <v>0</v>
      </c>
      <c r="AG1646" t="s">
        <v>671</v>
      </c>
      <c r="AH1646" t="s">
        <v>1129</v>
      </c>
      <c r="AI1646" t="s">
        <v>1130</v>
      </c>
      <c r="AJ1646">
        <v>0.59524549999999998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1.39601784558867E-2</v>
      </c>
    </row>
    <row r="1647" spans="1:43" x14ac:dyDescent="0.35">
      <c r="A1647">
        <v>1646</v>
      </c>
      <c r="B1647" s="2">
        <v>119</v>
      </c>
      <c r="C1647" t="s">
        <v>42</v>
      </c>
      <c r="D1647" s="5">
        <v>-35.453699999999998</v>
      </c>
      <c r="E1647" s="5">
        <v>132.1516</v>
      </c>
      <c r="F1647">
        <v>179</v>
      </c>
      <c r="G1647" t="s">
        <v>612</v>
      </c>
      <c r="H1647">
        <v>2253</v>
      </c>
      <c r="I1647">
        <v>0</v>
      </c>
      <c r="J1647" s="80">
        <v>2017</v>
      </c>
      <c r="K1647" t="s">
        <v>30</v>
      </c>
      <c r="L1647">
        <v>50</v>
      </c>
      <c r="M1647">
        <v>5.4892152799999998</v>
      </c>
      <c r="O1647" t="s">
        <v>23</v>
      </c>
      <c r="P1647">
        <v>95.5</v>
      </c>
      <c r="Q1647" t="s">
        <v>13</v>
      </c>
      <c r="R1647" t="s">
        <v>14</v>
      </c>
      <c r="S1647" t="s">
        <v>14</v>
      </c>
      <c r="T1647" s="79">
        <v>0</v>
      </c>
      <c r="X1647">
        <v>1.2936228569999999</v>
      </c>
      <c r="Y1647" t="s">
        <v>768</v>
      </c>
      <c r="Z1647" t="s">
        <v>620</v>
      </c>
      <c r="AA1647">
        <v>2</v>
      </c>
      <c r="AB1647">
        <v>0.2</v>
      </c>
      <c r="AC1647">
        <v>2</v>
      </c>
      <c r="AD1647" t="s">
        <v>519</v>
      </c>
      <c r="AE1647" t="s">
        <v>615</v>
      </c>
      <c r="AF1647">
        <v>200</v>
      </c>
      <c r="AG1647">
        <v>0.33333333300000001</v>
      </c>
      <c r="AH1647">
        <v>66.666666599999999</v>
      </c>
      <c r="AI1647">
        <v>133.33333340000001</v>
      </c>
      <c r="AJ1647">
        <v>0.33333333300000001</v>
      </c>
      <c r="AK1647">
        <v>66.666666599999999</v>
      </c>
      <c r="AL1647">
        <v>133.33333340000001</v>
      </c>
      <c r="AM1647">
        <v>383.1912931595661</v>
      </c>
      <c r="AN1647">
        <v>766.38258746870622</v>
      </c>
      <c r="AO1647">
        <v>0.49570501543460244</v>
      </c>
      <c r="AP1647">
        <v>0.99141003235632008</v>
      </c>
      <c r="AQ1647">
        <v>1.39601784558867E-2</v>
      </c>
    </row>
    <row r="1648" spans="1:43" x14ac:dyDescent="0.35">
      <c r="A1648">
        <v>1647</v>
      </c>
      <c r="B1648" s="2">
        <v>119</v>
      </c>
      <c r="C1648" t="s">
        <v>42</v>
      </c>
      <c r="D1648" s="5">
        <v>-35.040599999999998</v>
      </c>
      <c r="E1648" s="5">
        <v>130.9178</v>
      </c>
      <c r="F1648">
        <v>221</v>
      </c>
      <c r="G1648" t="s">
        <v>611</v>
      </c>
      <c r="H1648">
        <v>1821</v>
      </c>
      <c r="I1648">
        <v>0</v>
      </c>
      <c r="J1648" s="80">
        <v>2017</v>
      </c>
      <c r="K1648" t="s">
        <v>30</v>
      </c>
      <c r="L1648">
        <v>50</v>
      </c>
      <c r="M1648">
        <v>5.4892152799999998</v>
      </c>
      <c r="O1648" t="s">
        <v>23</v>
      </c>
      <c r="P1648">
        <v>95.5</v>
      </c>
      <c r="Q1648" t="s">
        <v>13</v>
      </c>
      <c r="R1648" t="s">
        <v>14</v>
      </c>
      <c r="S1648" t="s">
        <v>14</v>
      </c>
      <c r="T1648" s="79">
        <v>0</v>
      </c>
      <c r="X1648">
        <v>1.373883272</v>
      </c>
      <c r="Y1648" t="s">
        <v>770</v>
      </c>
      <c r="Z1648" t="s">
        <v>658</v>
      </c>
      <c r="AA1648">
        <v>2</v>
      </c>
      <c r="AB1648">
        <v>0.1</v>
      </c>
      <c r="AC1648">
        <v>0.67</v>
      </c>
      <c r="AD1648" t="s">
        <v>519</v>
      </c>
      <c r="AE1648" t="s">
        <v>615</v>
      </c>
      <c r="AF1648">
        <v>100</v>
      </c>
      <c r="AG1648">
        <v>0</v>
      </c>
      <c r="AH1648">
        <v>0</v>
      </c>
      <c r="AI1648">
        <v>100</v>
      </c>
      <c r="AJ1648">
        <v>0</v>
      </c>
      <c r="AK1648">
        <v>0</v>
      </c>
      <c r="AL1648">
        <v>100</v>
      </c>
      <c r="AM1648">
        <v>0</v>
      </c>
      <c r="AN1648">
        <v>574.78694031413613</v>
      </c>
      <c r="AO1648">
        <v>0</v>
      </c>
      <c r="AP1648">
        <v>0.78969016226165412</v>
      </c>
      <c r="AQ1648">
        <v>2.1521017963515323E-2</v>
      </c>
    </row>
    <row r="1649" spans="1:43" x14ac:dyDescent="0.35">
      <c r="A1649">
        <v>1648</v>
      </c>
      <c r="B1649" s="2">
        <v>119</v>
      </c>
      <c r="C1649" t="s">
        <v>42</v>
      </c>
      <c r="D1649" s="5">
        <v>-35.020800000000001</v>
      </c>
      <c r="E1649" s="5">
        <v>131.6942</v>
      </c>
      <c r="F1649">
        <v>194</v>
      </c>
      <c r="G1649" t="s">
        <v>611</v>
      </c>
      <c r="H1649">
        <v>1655</v>
      </c>
      <c r="I1649">
        <v>0</v>
      </c>
      <c r="J1649" s="80">
        <v>2017</v>
      </c>
      <c r="K1649" t="s">
        <v>30</v>
      </c>
      <c r="L1649">
        <v>50</v>
      </c>
      <c r="M1649">
        <v>5.4892152799999998</v>
      </c>
      <c r="O1649" t="s">
        <v>23</v>
      </c>
      <c r="P1649">
        <v>95.5</v>
      </c>
      <c r="Q1649" t="s">
        <v>13</v>
      </c>
      <c r="R1649" t="s">
        <v>14</v>
      </c>
      <c r="S1649" t="s">
        <v>14</v>
      </c>
      <c r="T1649" s="79">
        <v>0</v>
      </c>
      <c r="X1649">
        <v>1.373883272</v>
      </c>
      <c r="Y1649" t="s">
        <v>770</v>
      </c>
      <c r="Z1649" t="s">
        <v>658</v>
      </c>
      <c r="AA1649">
        <v>2</v>
      </c>
      <c r="AB1649">
        <v>0.3</v>
      </c>
      <c r="AC1649">
        <v>3</v>
      </c>
      <c r="AD1649" t="s">
        <v>519</v>
      </c>
      <c r="AE1649" t="s">
        <v>615</v>
      </c>
      <c r="AF1649">
        <v>300</v>
      </c>
      <c r="AG1649">
        <v>0</v>
      </c>
      <c r="AH1649">
        <v>0</v>
      </c>
      <c r="AI1649">
        <v>300</v>
      </c>
      <c r="AJ1649">
        <v>0</v>
      </c>
      <c r="AK1649">
        <v>0</v>
      </c>
      <c r="AL1649">
        <v>300</v>
      </c>
      <c r="AM1649">
        <v>0</v>
      </c>
      <c r="AN1649">
        <v>1724.3608209424085</v>
      </c>
      <c r="AO1649">
        <v>0</v>
      </c>
      <c r="AP1649">
        <v>2.3690704867849623</v>
      </c>
      <c r="AQ1649">
        <v>2.5415153087038574E-2</v>
      </c>
    </row>
    <row r="1650" spans="1:43" x14ac:dyDescent="0.35">
      <c r="A1650">
        <v>1649</v>
      </c>
      <c r="B1650" s="2">
        <v>119</v>
      </c>
      <c r="C1650" t="s">
        <v>42</v>
      </c>
      <c r="D1650" s="5">
        <v>-35.021099999999997</v>
      </c>
      <c r="E1650" s="5">
        <v>131.69470000000001</v>
      </c>
      <c r="F1650">
        <v>194</v>
      </c>
      <c r="G1650" t="s">
        <v>611</v>
      </c>
      <c r="H1650">
        <v>1659</v>
      </c>
      <c r="I1650">
        <v>0</v>
      </c>
      <c r="J1650" s="80">
        <v>2017</v>
      </c>
      <c r="K1650" t="s">
        <v>30</v>
      </c>
      <c r="L1650">
        <v>50</v>
      </c>
      <c r="M1650">
        <v>5.4892152799999998</v>
      </c>
      <c r="O1650" t="s">
        <v>23</v>
      </c>
      <c r="P1650">
        <v>95.5</v>
      </c>
      <c r="Q1650" t="s">
        <v>13</v>
      </c>
      <c r="R1650" t="s">
        <v>14</v>
      </c>
      <c r="S1650" t="s">
        <v>14</v>
      </c>
      <c r="T1650" s="79">
        <v>0</v>
      </c>
      <c r="X1650">
        <v>1.373883272</v>
      </c>
      <c r="Y1650" t="s">
        <v>770</v>
      </c>
      <c r="Z1650" t="s">
        <v>658</v>
      </c>
      <c r="AA1650">
        <v>2</v>
      </c>
      <c r="AB1650">
        <v>0.9</v>
      </c>
      <c r="AC1650">
        <v>5.81</v>
      </c>
      <c r="AD1650" t="s">
        <v>519</v>
      </c>
      <c r="AE1650" t="s">
        <v>615</v>
      </c>
      <c r="AF1650">
        <v>900</v>
      </c>
      <c r="AG1650">
        <v>0.47058823500000002</v>
      </c>
      <c r="AH1650">
        <v>423.52941150000004</v>
      </c>
      <c r="AI1650">
        <v>476.47058849999996</v>
      </c>
      <c r="AJ1650">
        <v>0.47058823500000002</v>
      </c>
      <c r="AK1650">
        <v>423.52941150000004</v>
      </c>
      <c r="AL1650">
        <v>476.47058849999996</v>
      </c>
      <c r="AM1650">
        <v>2434.3917456913173</v>
      </c>
      <c r="AN1650">
        <v>2738.690717135908</v>
      </c>
      <c r="AO1650">
        <v>3.344570096900179</v>
      </c>
      <c r="AP1650">
        <v>3.762641363454708</v>
      </c>
      <c r="AQ1650">
        <v>2.5313503058134339E-2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1048-9C05-6242-9BF8-28B6842B792F}">
  <dimension ref="A1:Y994"/>
  <sheetViews>
    <sheetView topLeftCell="E24" zoomScale="72" workbookViewId="0">
      <selection activeCell="H24" sqref="H1:H1048576"/>
    </sheetView>
  </sheetViews>
  <sheetFormatPr defaultColWidth="14.5" defaultRowHeight="15.5" x14ac:dyDescent="0.35"/>
  <cols>
    <col min="1" max="1" width="10.83203125" style="27" customWidth="1"/>
    <col min="2" max="2" width="25.5" style="27" customWidth="1"/>
    <col min="3" max="3" width="12.1640625" style="27" customWidth="1"/>
    <col min="4" max="4" width="78.33203125" style="73" customWidth="1"/>
    <col min="5" max="5" width="39.1640625" style="27" customWidth="1"/>
    <col min="6" max="6" width="45.83203125" style="27" customWidth="1"/>
    <col min="7" max="7" width="78.33203125" style="27" customWidth="1"/>
    <col min="8" max="16384" width="14.5" style="27"/>
  </cols>
  <sheetData>
    <row r="1" spans="1:24" ht="15.75" customHeight="1" x14ac:dyDescent="0.35">
      <c r="A1" s="24" t="s">
        <v>61</v>
      </c>
      <c r="B1" s="25" t="s">
        <v>62</v>
      </c>
      <c r="C1" s="24" t="s">
        <v>63</v>
      </c>
      <c r="D1" s="25" t="s">
        <v>64</v>
      </c>
      <c r="E1" s="25" t="s">
        <v>65</v>
      </c>
      <c r="F1" s="25" t="s">
        <v>66</v>
      </c>
      <c r="G1" s="25" t="s">
        <v>67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ht="15.75" customHeight="1" x14ac:dyDescent="0.35">
      <c r="A2" s="28">
        <v>1</v>
      </c>
      <c r="B2" s="29" t="s">
        <v>68</v>
      </c>
      <c r="C2" s="30">
        <v>2019</v>
      </c>
      <c r="D2" s="31" t="s">
        <v>69</v>
      </c>
      <c r="E2" s="32" t="s">
        <v>70</v>
      </c>
      <c r="F2" s="33" t="s">
        <v>71</v>
      </c>
      <c r="G2" s="33" t="s">
        <v>72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</row>
    <row r="3" spans="1:24" ht="15.75" customHeight="1" x14ac:dyDescent="0.35">
      <c r="A3" s="28">
        <v>2</v>
      </c>
      <c r="B3" s="29" t="s">
        <v>73</v>
      </c>
      <c r="C3" s="30">
        <v>2019</v>
      </c>
      <c r="D3" s="31" t="s">
        <v>74</v>
      </c>
      <c r="E3" s="32" t="s">
        <v>75</v>
      </c>
      <c r="F3" s="33" t="s">
        <v>76</v>
      </c>
      <c r="G3" s="33" t="s">
        <v>77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15.75" customHeight="1" x14ac:dyDescent="0.35">
      <c r="A4" s="28">
        <v>3</v>
      </c>
      <c r="B4" s="29" t="s">
        <v>78</v>
      </c>
      <c r="C4" s="30">
        <v>2019</v>
      </c>
      <c r="D4" s="34" t="s">
        <v>79</v>
      </c>
      <c r="E4" s="32" t="s">
        <v>75</v>
      </c>
      <c r="F4" s="33" t="s">
        <v>80</v>
      </c>
      <c r="G4" s="33" t="s">
        <v>81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1:24" ht="15.75" customHeight="1" x14ac:dyDescent="0.35">
      <c r="A5" s="28">
        <v>4</v>
      </c>
      <c r="B5" s="35" t="s">
        <v>82</v>
      </c>
      <c r="C5" s="28">
        <v>2018</v>
      </c>
      <c r="D5" s="33" t="s">
        <v>83</v>
      </c>
      <c r="E5" s="36" t="s">
        <v>84</v>
      </c>
      <c r="F5" s="33" t="s">
        <v>85</v>
      </c>
      <c r="G5" s="37" t="s">
        <v>86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4" ht="15.75" customHeight="1" x14ac:dyDescent="0.35">
      <c r="A6" s="28">
        <v>5</v>
      </c>
      <c r="B6" s="38" t="s">
        <v>87</v>
      </c>
      <c r="C6" s="28">
        <v>2018</v>
      </c>
      <c r="D6" s="33" t="s">
        <v>88</v>
      </c>
      <c r="E6" s="36" t="s">
        <v>89</v>
      </c>
      <c r="F6" s="33" t="s">
        <v>90</v>
      </c>
      <c r="G6" s="37" t="s">
        <v>91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4" ht="15.75" customHeight="1" x14ac:dyDescent="0.35">
      <c r="A7" s="28">
        <v>6</v>
      </c>
      <c r="B7" s="38" t="s">
        <v>92</v>
      </c>
      <c r="C7" s="28">
        <v>2018</v>
      </c>
      <c r="D7" s="33" t="s">
        <v>93</v>
      </c>
      <c r="E7" s="36" t="s">
        <v>75</v>
      </c>
      <c r="F7" s="33" t="s">
        <v>94</v>
      </c>
      <c r="G7" s="37" t="s">
        <v>95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24" ht="15.75" customHeight="1" x14ac:dyDescent="0.35">
      <c r="A8" s="28">
        <v>7</v>
      </c>
      <c r="B8" s="38" t="s">
        <v>96</v>
      </c>
      <c r="C8" s="28">
        <v>2018</v>
      </c>
      <c r="D8" s="33" t="s">
        <v>97</v>
      </c>
      <c r="E8" s="36" t="s">
        <v>89</v>
      </c>
      <c r="F8" s="33" t="s">
        <v>98</v>
      </c>
      <c r="G8" s="37" t="s">
        <v>99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24" ht="15.75" customHeight="1" x14ac:dyDescent="0.35">
      <c r="A9" s="28">
        <v>8</v>
      </c>
      <c r="B9" s="38" t="s">
        <v>100</v>
      </c>
      <c r="C9" s="28">
        <v>2019</v>
      </c>
      <c r="D9" s="33" t="s">
        <v>101</v>
      </c>
      <c r="E9" s="36" t="s">
        <v>102</v>
      </c>
      <c r="F9" s="33" t="s">
        <v>103</v>
      </c>
      <c r="G9" s="37" t="s">
        <v>104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spans="1:24" ht="15.75" customHeight="1" x14ac:dyDescent="0.35">
      <c r="A10" s="28">
        <v>9</v>
      </c>
      <c r="B10" s="38" t="s">
        <v>105</v>
      </c>
      <c r="C10" s="28">
        <v>2017</v>
      </c>
      <c r="D10" s="33" t="s">
        <v>106</v>
      </c>
      <c r="E10" s="36" t="s">
        <v>107</v>
      </c>
      <c r="F10" s="33" t="s">
        <v>108</v>
      </c>
      <c r="G10" s="37" t="s">
        <v>109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1:24" ht="15.75" customHeight="1" x14ac:dyDescent="0.35">
      <c r="A11" s="28">
        <v>10</v>
      </c>
      <c r="B11" s="35" t="s">
        <v>110</v>
      </c>
      <c r="C11" s="28">
        <v>2017</v>
      </c>
      <c r="D11" s="33" t="s">
        <v>111</v>
      </c>
      <c r="E11" s="36" t="s">
        <v>112</v>
      </c>
      <c r="F11" s="33" t="s">
        <v>113</v>
      </c>
      <c r="G11" s="37" t="s">
        <v>114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spans="1:24" ht="15.75" customHeight="1" x14ac:dyDescent="0.35">
      <c r="A12" s="28">
        <v>11</v>
      </c>
      <c r="B12" s="38" t="s">
        <v>115</v>
      </c>
      <c r="C12" s="28">
        <v>2017</v>
      </c>
      <c r="D12" s="33" t="s">
        <v>116</v>
      </c>
      <c r="E12" s="36" t="s">
        <v>117</v>
      </c>
      <c r="F12" s="37" t="s">
        <v>118</v>
      </c>
      <c r="G12" s="37" t="s">
        <v>119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24" ht="15.75" customHeight="1" x14ac:dyDescent="0.35">
      <c r="A13" s="28">
        <v>12</v>
      </c>
      <c r="B13" s="38" t="s">
        <v>120</v>
      </c>
      <c r="C13" s="28">
        <v>2017</v>
      </c>
      <c r="D13" s="33" t="s">
        <v>121</v>
      </c>
      <c r="E13" s="36" t="s">
        <v>122</v>
      </c>
      <c r="F13" s="37" t="s">
        <v>123</v>
      </c>
      <c r="G13" s="37" t="s">
        <v>124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24" ht="15.75" customHeight="1" x14ac:dyDescent="0.35">
      <c r="A14" s="28">
        <v>13</v>
      </c>
      <c r="B14" s="38" t="s">
        <v>125</v>
      </c>
      <c r="C14" s="28">
        <v>2017</v>
      </c>
      <c r="D14" s="33" t="s">
        <v>126</v>
      </c>
      <c r="E14" s="36" t="s">
        <v>75</v>
      </c>
      <c r="F14" s="33" t="s">
        <v>127</v>
      </c>
      <c r="G14" s="37" t="s">
        <v>128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24" ht="15.75" customHeight="1" x14ac:dyDescent="0.35">
      <c r="A15" s="28">
        <v>14</v>
      </c>
      <c r="B15" s="38" t="s">
        <v>129</v>
      </c>
      <c r="C15" s="28">
        <v>2017</v>
      </c>
      <c r="D15" s="33" t="s">
        <v>130</v>
      </c>
      <c r="E15" s="36" t="s">
        <v>89</v>
      </c>
      <c r="F15" s="33" t="s">
        <v>131</v>
      </c>
      <c r="G15" s="37" t="s">
        <v>132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ht="15.75" customHeight="1" x14ac:dyDescent="0.35">
      <c r="A16" s="28">
        <v>15</v>
      </c>
      <c r="B16" s="29" t="s">
        <v>133</v>
      </c>
      <c r="C16" s="28">
        <v>2017</v>
      </c>
      <c r="D16" s="31" t="s">
        <v>134</v>
      </c>
      <c r="E16" s="36" t="s">
        <v>135</v>
      </c>
      <c r="F16" s="33" t="s">
        <v>136</v>
      </c>
      <c r="G16" s="37" t="s">
        <v>137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24" ht="15.75" customHeight="1" x14ac:dyDescent="0.35">
      <c r="A17" s="28">
        <v>16</v>
      </c>
      <c r="B17" s="35" t="s">
        <v>138</v>
      </c>
      <c r="C17" s="28">
        <v>2014</v>
      </c>
      <c r="D17" s="31" t="s">
        <v>139</v>
      </c>
      <c r="E17" s="36" t="s">
        <v>89</v>
      </c>
      <c r="F17" s="33" t="s">
        <v>140</v>
      </c>
      <c r="G17" s="37" t="s">
        <v>141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24" ht="15.75" customHeight="1" x14ac:dyDescent="0.35">
      <c r="A18" s="28">
        <v>17</v>
      </c>
      <c r="B18" s="35" t="s">
        <v>142</v>
      </c>
      <c r="C18" s="28">
        <v>2018</v>
      </c>
      <c r="D18" s="31" t="s">
        <v>143</v>
      </c>
      <c r="E18" s="36" t="s">
        <v>144</v>
      </c>
      <c r="F18" s="33" t="s">
        <v>145</v>
      </c>
      <c r="G18" s="37" t="s">
        <v>146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x14ac:dyDescent="0.35">
      <c r="A19" s="28">
        <v>18</v>
      </c>
      <c r="B19" s="58" t="s">
        <v>147</v>
      </c>
      <c r="C19" s="28">
        <v>2011</v>
      </c>
      <c r="D19" s="31" t="s">
        <v>148</v>
      </c>
      <c r="E19" s="36" t="s">
        <v>89</v>
      </c>
      <c r="F19" s="33" t="s">
        <v>149</v>
      </c>
      <c r="G19" s="37" t="s">
        <v>150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ht="15.75" customHeight="1" x14ac:dyDescent="0.35">
      <c r="A20" s="28">
        <v>19</v>
      </c>
      <c r="B20" s="35" t="s">
        <v>151</v>
      </c>
      <c r="C20" s="30">
        <v>2013</v>
      </c>
      <c r="D20" s="31" t="s">
        <v>152</v>
      </c>
      <c r="E20" s="36" t="s">
        <v>75</v>
      </c>
      <c r="F20" s="33" t="s">
        <v>153</v>
      </c>
      <c r="G20" s="37" t="s">
        <v>154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ht="15.75" customHeight="1" x14ac:dyDescent="0.35">
      <c r="A21" s="28">
        <v>20</v>
      </c>
      <c r="B21" s="29" t="s">
        <v>155</v>
      </c>
      <c r="C21" s="30">
        <v>2018</v>
      </c>
      <c r="D21" s="31" t="s">
        <v>156</v>
      </c>
      <c r="E21" s="36" t="s">
        <v>89</v>
      </c>
      <c r="F21" s="33" t="s">
        <v>157</v>
      </c>
      <c r="G21" s="37" t="s">
        <v>158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spans="1:24" ht="15.75" customHeight="1" x14ac:dyDescent="0.35">
      <c r="A22" s="28">
        <v>21</v>
      </c>
      <c r="B22" s="29" t="s">
        <v>159</v>
      </c>
      <c r="C22" s="30">
        <v>2017</v>
      </c>
      <c r="D22" s="31" t="s">
        <v>160</v>
      </c>
      <c r="E22" s="32" t="s">
        <v>161</v>
      </c>
      <c r="F22" s="37" t="s">
        <v>162</v>
      </c>
      <c r="G22" s="37" t="s">
        <v>163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24" ht="15.75" customHeight="1" x14ac:dyDescent="0.35">
      <c r="A23" s="28">
        <v>22</v>
      </c>
      <c r="B23" s="29" t="s">
        <v>164</v>
      </c>
      <c r="C23" s="30">
        <v>2016</v>
      </c>
      <c r="D23" s="31" t="s">
        <v>165</v>
      </c>
      <c r="E23" s="32" t="s">
        <v>89</v>
      </c>
      <c r="F23" s="33" t="s">
        <v>166</v>
      </c>
      <c r="G23" s="37" t="s">
        <v>167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1:24" ht="15.75" customHeight="1" x14ac:dyDescent="0.35">
      <c r="A24" s="28">
        <v>23</v>
      </c>
      <c r="B24" s="38" t="s">
        <v>168</v>
      </c>
      <c r="C24" s="28">
        <v>2018</v>
      </c>
      <c r="D24" s="33" t="s">
        <v>169</v>
      </c>
      <c r="E24" s="32" t="s">
        <v>89</v>
      </c>
      <c r="F24" s="33" t="s">
        <v>170</v>
      </c>
      <c r="G24" s="37" t="s">
        <v>171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spans="1:24" ht="15.75" customHeight="1" x14ac:dyDescent="0.35">
      <c r="A25" s="28">
        <v>24</v>
      </c>
      <c r="B25" s="38" t="s">
        <v>172</v>
      </c>
      <c r="C25" s="28">
        <v>2018</v>
      </c>
      <c r="D25" s="33" t="s">
        <v>173</v>
      </c>
      <c r="E25" s="36" t="s">
        <v>174</v>
      </c>
      <c r="F25" s="33" t="s">
        <v>175</v>
      </c>
      <c r="G25" s="37" t="s">
        <v>176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4" ht="15.75" customHeight="1" x14ac:dyDescent="0.35">
      <c r="A26" s="28">
        <v>25</v>
      </c>
      <c r="B26" s="38" t="s">
        <v>177</v>
      </c>
      <c r="C26" s="28">
        <v>2013</v>
      </c>
      <c r="D26" s="33" t="s">
        <v>178</v>
      </c>
      <c r="E26" s="36" t="s">
        <v>179</v>
      </c>
      <c r="F26" s="37" t="s">
        <v>180</v>
      </c>
      <c r="G26" s="37" t="s">
        <v>181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 ht="15.75" customHeight="1" x14ac:dyDescent="0.35">
      <c r="A27" s="28">
        <v>26</v>
      </c>
      <c r="B27" s="38" t="s">
        <v>182</v>
      </c>
      <c r="C27" s="28">
        <v>2016</v>
      </c>
      <c r="D27" s="33" t="s">
        <v>183</v>
      </c>
      <c r="E27" s="36" t="s">
        <v>184</v>
      </c>
      <c r="F27" s="37" t="s">
        <v>185</v>
      </c>
      <c r="G27" s="37" t="s">
        <v>186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1:24" ht="15.75" customHeight="1" x14ac:dyDescent="0.35">
      <c r="A28" s="28">
        <v>27</v>
      </c>
      <c r="B28" s="38" t="s">
        <v>187</v>
      </c>
      <c r="C28" s="28">
        <v>2016</v>
      </c>
      <c r="D28" s="33" t="s">
        <v>188</v>
      </c>
      <c r="E28" s="36" t="s">
        <v>189</v>
      </c>
      <c r="F28" s="37" t="s">
        <v>190</v>
      </c>
      <c r="G28" s="37" t="s">
        <v>191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1:24" ht="15.75" customHeight="1" x14ac:dyDescent="0.35">
      <c r="A29" s="28">
        <v>28</v>
      </c>
      <c r="B29" s="38" t="s">
        <v>192</v>
      </c>
      <c r="C29" s="28">
        <v>2018</v>
      </c>
      <c r="D29" s="33" t="s">
        <v>193</v>
      </c>
      <c r="E29" s="36" t="s">
        <v>70</v>
      </c>
      <c r="F29" s="37" t="s">
        <v>194</v>
      </c>
      <c r="G29" s="37" t="s">
        <v>195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spans="1:24" ht="15.75" customHeight="1" x14ac:dyDescent="0.35">
      <c r="A30" s="28">
        <v>29</v>
      </c>
      <c r="B30" s="38" t="s">
        <v>196</v>
      </c>
      <c r="C30" s="28">
        <v>2013</v>
      </c>
      <c r="D30" s="33" t="s">
        <v>197</v>
      </c>
      <c r="E30" s="36" t="s">
        <v>89</v>
      </c>
      <c r="F30" s="37" t="s">
        <v>198</v>
      </c>
      <c r="G30" s="37" t="s">
        <v>199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ht="15.75" customHeight="1" x14ac:dyDescent="0.35">
      <c r="A31" s="28">
        <v>30</v>
      </c>
      <c r="B31" s="38" t="s">
        <v>200</v>
      </c>
      <c r="C31" s="28">
        <v>2018</v>
      </c>
      <c r="D31" s="33" t="s">
        <v>201</v>
      </c>
      <c r="E31" s="36" t="s">
        <v>70</v>
      </c>
      <c r="F31" s="37" t="s">
        <v>202</v>
      </c>
      <c r="G31" s="37" t="s">
        <v>203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pans="1:24" ht="15.75" customHeight="1" x14ac:dyDescent="0.35">
      <c r="A32" s="28">
        <v>31</v>
      </c>
      <c r="B32" s="38" t="s">
        <v>204</v>
      </c>
      <c r="C32" s="28">
        <v>2018</v>
      </c>
      <c r="D32" s="33" t="s">
        <v>205</v>
      </c>
      <c r="E32" s="36" t="s">
        <v>89</v>
      </c>
      <c r="F32" s="37" t="s">
        <v>206</v>
      </c>
      <c r="G32" s="37" t="s">
        <v>207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spans="1:25" ht="15.75" customHeight="1" x14ac:dyDescent="0.35">
      <c r="A33" s="28">
        <v>32</v>
      </c>
      <c r="B33" s="38" t="s">
        <v>208</v>
      </c>
      <c r="C33" s="28">
        <v>2018</v>
      </c>
      <c r="D33" s="33" t="s">
        <v>209</v>
      </c>
      <c r="E33" s="36" t="s">
        <v>75</v>
      </c>
      <c r="F33" s="37" t="s">
        <v>210</v>
      </c>
      <c r="G33" s="37" t="s">
        <v>211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spans="1:25" ht="15.75" customHeight="1" x14ac:dyDescent="0.35">
      <c r="A34" s="28">
        <v>33</v>
      </c>
      <c r="B34" s="38" t="s">
        <v>212</v>
      </c>
      <c r="C34" s="28">
        <v>2018</v>
      </c>
      <c r="D34" s="33" t="s">
        <v>213</v>
      </c>
      <c r="E34" s="36" t="s">
        <v>70</v>
      </c>
      <c r="F34" s="37" t="s">
        <v>214</v>
      </c>
      <c r="G34" s="37" t="s">
        <v>215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spans="1:25" ht="15.75" customHeight="1" x14ac:dyDescent="0.35">
      <c r="A35" s="28">
        <v>34</v>
      </c>
      <c r="B35" s="29" t="s">
        <v>216</v>
      </c>
      <c r="C35" s="30">
        <v>2017</v>
      </c>
      <c r="D35" s="31" t="s">
        <v>217</v>
      </c>
      <c r="E35" s="32" t="s">
        <v>89</v>
      </c>
      <c r="F35" s="37" t="s">
        <v>218</v>
      </c>
      <c r="G35" s="37" t="s">
        <v>219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spans="1:25" ht="15.75" customHeight="1" x14ac:dyDescent="0.35">
      <c r="A36" s="28">
        <v>35</v>
      </c>
      <c r="B36" s="38" t="s">
        <v>220</v>
      </c>
      <c r="C36" s="30">
        <v>2017</v>
      </c>
      <c r="D36" s="33" t="s">
        <v>221</v>
      </c>
      <c r="E36" s="36" t="s">
        <v>89</v>
      </c>
      <c r="F36" s="37" t="s">
        <v>222</v>
      </c>
      <c r="G36" s="37" t="s">
        <v>223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spans="1:25" ht="15.75" customHeight="1" x14ac:dyDescent="0.35">
      <c r="A37" s="28">
        <v>36</v>
      </c>
      <c r="B37" s="38" t="s">
        <v>224</v>
      </c>
      <c r="C37" s="30">
        <v>2017</v>
      </c>
      <c r="D37" s="33" t="s">
        <v>225</v>
      </c>
      <c r="E37" s="36" t="s">
        <v>226</v>
      </c>
      <c r="F37" s="37" t="s">
        <v>227</v>
      </c>
      <c r="G37" s="37" t="s">
        <v>228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spans="1:25" ht="15.75" customHeight="1" x14ac:dyDescent="0.35">
      <c r="A38" s="28">
        <v>37</v>
      </c>
      <c r="B38" s="38" t="s">
        <v>229</v>
      </c>
      <c r="C38" s="30">
        <v>2017</v>
      </c>
      <c r="D38" s="33" t="s">
        <v>230</v>
      </c>
      <c r="E38" s="36" t="s">
        <v>231</v>
      </c>
      <c r="F38" s="33" t="s">
        <v>232</v>
      </c>
      <c r="G38" s="37" t="s">
        <v>233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pans="1:25" ht="15.75" customHeight="1" x14ac:dyDescent="0.35">
      <c r="A39" s="28">
        <v>38</v>
      </c>
      <c r="B39" s="38" t="s">
        <v>234</v>
      </c>
      <c r="C39" s="30">
        <v>2017</v>
      </c>
      <c r="D39" s="33" t="s">
        <v>235</v>
      </c>
      <c r="E39" s="36" t="s">
        <v>89</v>
      </c>
      <c r="F39" s="37" t="s">
        <v>236</v>
      </c>
      <c r="G39" s="37" t="s">
        <v>237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spans="1:25" ht="15.75" customHeight="1" x14ac:dyDescent="0.35">
      <c r="A40" s="28">
        <v>39</v>
      </c>
      <c r="B40" s="38" t="s">
        <v>238</v>
      </c>
      <c r="C40" s="30">
        <v>2017</v>
      </c>
      <c r="D40" s="33" t="s">
        <v>239</v>
      </c>
      <c r="E40" s="36" t="s">
        <v>231</v>
      </c>
      <c r="F40" s="33" t="s">
        <v>240</v>
      </c>
      <c r="G40" s="37" t="s">
        <v>241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pans="1:25" ht="15.75" customHeight="1" x14ac:dyDescent="0.35">
      <c r="A41" s="28">
        <v>40</v>
      </c>
      <c r="B41" s="38" t="s">
        <v>242</v>
      </c>
      <c r="C41" s="30">
        <v>2017</v>
      </c>
      <c r="D41" s="33" t="s">
        <v>243</v>
      </c>
      <c r="E41" s="36" t="s">
        <v>89</v>
      </c>
      <c r="F41" s="37" t="s">
        <v>244</v>
      </c>
      <c r="G41" s="37" t="s">
        <v>245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pans="1:25" ht="15.75" customHeight="1" x14ac:dyDescent="0.35">
      <c r="A42" s="28">
        <v>41</v>
      </c>
      <c r="B42" s="29" t="s">
        <v>246</v>
      </c>
      <c r="C42" s="30">
        <v>2017</v>
      </c>
      <c r="D42" s="31" t="s">
        <v>247</v>
      </c>
      <c r="E42" s="32" t="s">
        <v>89</v>
      </c>
      <c r="F42" s="37" t="s">
        <v>248</v>
      </c>
      <c r="G42" s="37" t="s">
        <v>249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pans="1:25" ht="15.75" customHeight="1" x14ac:dyDescent="0.35">
      <c r="A43" s="28">
        <v>42</v>
      </c>
      <c r="B43" s="38" t="s">
        <v>250</v>
      </c>
      <c r="C43" s="30">
        <v>2017</v>
      </c>
      <c r="D43" s="33" t="s">
        <v>251</v>
      </c>
      <c r="E43" s="36" t="s">
        <v>89</v>
      </c>
      <c r="F43" s="37" t="s">
        <v>252</v>
      </c>
      <c r="G43" s="37" t="s">
        <v>253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25" ht="15.75" customHeight="1" x14ac:dyDescent="0.35">
      <c r="A44" s="28">
        <v>43</v>
      </c>
      <c r="B44" s="29" t="s">
        <v>254</v>
      </c>
      <c r="C44" s="30">
        <v>2016</v>
      </c>
      <c r="D44" s="31" t="s">
        <v>255</v>
      </c>
      <c r="E44" s="32" t="s">
        <v>89</v>
      </c>
      <c r="F44" s="37" t="s">
        <v>256</v>
      </c>
      <c r="G44" s="37" t="s">
        <v>257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1:25" ht="15.75" customHeight="1" x14ac:dyDescent="0.35">
      <c r="A45" s="28">
        <v>44</v>
      </c>
      <c r="B45" s="29" t="s">
        <v>258</v>
      </c>
      <c r="C45" s="30">
        <v>2016</v>
      </c>
      <c r="D45" s="33" t="s">
        <v>259</v>
      </c>
      <c r="E45" s="32" t="s">
        <v>89</v>
      </c>
      <c r="F45" s="37" t="s">
        <v>260</v>
      </c>
      <c r="G45" s="37" t="s">
        <v>261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5" ht="15.75" customHeight="1" x14ac:dyDescent="0.35">
      <c r="A46" s="28">
        <v>45</v>
      </c>
      <c r="B46" s="39" t="s">
        <v>262</v>
      </c>
      <c r="C46" s="30">
        <v>2016</v>
      </c>
      <c r="D46" s="31" t="s">
        <v>263</v>
      </c>
      <c r="E46" s="32" t="s">
        <v>75</v>
      </c>
      <c r="F46" s="37" t="s">
        <v>264</v>
      </c>
      <c r="G46" s="37" t="s">
        <v>265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40"/>
    </row>
    <row r="47" spans="1:25" ht="15.75" customHeight="1" x14ac:dyDescent="0.35">
      <c r="A47" s="28">
        <v>46</v>
      </c>
      <c r="B47" s="38" t="s">
        <v>266</v>
      </c>
      <c r="C47" s="30">
        <v>2016</v>
      </c>
      <c r="D47" s="33" t="s">
        <v>267</v>
      </c>
      <c r="E47" s="36" t="s">
        <v>268</v>
      </c>
      <c r="F47" s="37" t="s">
        <v>269</v>
      </c>
      <c r="G47" s="37" t="s">
        <v>270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5" ht="15.75" customHeight="1" x14ac:dyDescent="0.35">
      <c r="A48" s="28">
        <v>47</v>
      </c>
      <c r="B48" s="38" t="s">
        <v>271</v>
      </c>
      <c r="C48" s="30">
        <v>2015</v>
      </c>
      <c r="D48" s="33" t="s">
        <v>272</v>
      </c>
      <c r="E48" s="36" t="s">
        <v>89</v>
      </c>
      <c r="F48" s="37" t="s">
        <v>273</v>
      </c>
      <c r="G48" s="37" t="s">
        <v>274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ht="15.75" customHeight="1" x14ac:dyDescent="0.35">
      <c r="A49" s="28">
        <v>48</v>
      </c>
      <c r="B49" s="38" t="s">
        <v>275</v>
      </c>
      <c r="C49" s="30">
        <v>2015</v>
      </c>
      <c r="D49" s="33" t="s">
        <v>276</v>
      </c>
      <c r="E49" s="36" t="s">
        <v>89</v>
      </c>
      <c r="F49" s="37" t="s">
        <v>277</v>
      </c>
      <c r="G49" s="37" t="s">
        <v>278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ht="15.75" customHeight="1" x14ac:dyDescent="0.35">
      <c r="A50" s="28">
        <v>49</v>
      </c>
      <c r="B50" s="29" t="s">
        <v>279</v>
      </c>
      <c r="C50" s="30">
        <v>2014</v>
      </c>
      <c r="D50" s="31" t="s">
        <v>280</v>
      </c>
      <c r="E50" s="32" t="s">
        <v>75</v>
      </c>
      <c r="F50" s="37" t="s">
        <v>281</v>
      </c>
      <c r="G50" s="37" t="s">
        <v>282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ht="15.75" customHeight="1" x14ac:dyDescent="0.35">
      <c r="A51" s="28">
        <v>50</v>
      </c>
      <c r="B51" s="29" t="s">
        <v>283</v>
      </c>
      <c r="C51" s="30">
        <v>2017</v>
      </c>
      <c r="D51" s="31" t="s">
        <v>284</v>
      </c>
      <c r="E51" s="32" t="s">
        <v>89</v>
      </c>
      <c r="F51" s="37" t="s">
        <v>285</v>
      </c>
      <c r="G51" s="37" t="s">
        <v>286</v>
      </c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 spans="1:24" ht="15.75" customHeight="1" x14ac:dyDescent="0.35">
      <c r="A52" s="28">
        <v>51</v>
      </c>
      <c r="B52" s="41" t="s">
        <v>287</v>
      </c>
      <c r="C52" s="30">
        <v>2019</v>
      </c>
      <c r="D52" s="31" t="s">
        <v>288</v>
      </c>
      <c r="E52" s="32" t="s">
        <v>89</v>
      </c>
      <c r="F52" s="37" t="s">
        <v>289</v>
      </c>
      <c r="G52" s="37" t="s">
        <v>290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 spans="1:24" ht="15.75" customHeight="1" x14ac:dyDescent="0.35">
      <c r="A53" s="28">
        <v>52</v>
      </c>
      <c r="B53" s="41" t="s">
        <v>291</v>
      </c>
      <c r="C53" s="30">
        <v>2018</v>
      </c>
      <c r="D53" s="31" t="s">
        <v>292</v>
      </c>
      <c r="E53" s="36" t="s">
        <v>75</v>
      </c>
      <c r="F53" s="37" t="s">
        <v>293</v>
      </c>
      <c r="G53" s="37" t="s">
        <v>294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 spans="1:24" ht="15.75" customHeight="1" x14ac:dyDescent="0.35">
      <c r="A54" s="28">
        <v>53</v>
      </c>
      <c r="B54" s="29" t="s">
        <v>295</v>
      </c>
      <c r="C54" s="30">
        <v>2014</v>
      </c>
      <c r="D54" s="31" t="s">
        <v>296</v>
      </c>
      <c r="E54" s="32" t="s">
        <v>297</v>
      </c>
      <c r="F54" s="33" t="s">
        <v>298</v>
      </c>
      <c r="G54" s="33" t="s">
        <v>299</v>
      </c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 spans="1:24" ht="15.75" customHeight="1" x14ac:dyDescent="0.35">
      <c r="A55" s="28">
        <v>54</v>
      </c>
      <c r="B55" s="35" t="s">
        <v>300</v>
      </c>
      <c r="C55" s="28">
        <v>2015</v>
      </c>
      <c r="D55" s="33" t="s">
        <v>301</v>
      </c>
      <c r="E55" s="36" t="s">
        <v>302</v>
      </c>
      <c r="F55" s="37" t="s">
        <v>303</v>
      </c>
      <c r="G55" s="37" t="s">
        <v>304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1:24" ht="15.75" customHeight="1" x14ac:dyDescent="0.35">
      <c r="A56" s="28">
        <v>55</v>
      </c>
      <c r="B56" s="35" t="s">
        <v>305</v>
      </c>
      <c r="C56" s="28">
        <v>2017</v>
      </c>
      <c r="D56" s="33" t="s">
        <v>306</v>
      </c>
      <c r="E56" s="36" t="s">
        <v>307</v>
      </c>
      <c r="F56" s="37" t="s">
        <v>308</v>
      </c>
      <c r="G56" s="37" t="s">
        <v>309</v>
      </c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 spans="1:24" ht="15.75" customHeight="1" x14ac:dyDescent="0.35">
      <c r="A57" s="28">
        <v>56</v>
      </c>
      <c r="B57" s="29" t="s">
        <v>310</v>
      </c>
      <c r="C57" s="30">
        <v>2017</v>
      </c>
      <c r="D57" s="31" t="s">
        <v>311</v>
      </c>
      <c r="E57" s="32" t="s">
        <v>307</v>
      </c>
      <c r="F57" s="37" t="s">
        <v>312</v>
      </c>
      <c r="G57" s="37" t="s">
        <v>313</v>
      </c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spans="1:24" s="48" customFormat="1" ht="15.75" customHeight="1" x14ac:dyDescent="0.35">
      <c r="A58" s="42">
        <v>57</v>
      </c>
      <c r="B58" s="43" t="s">
        <v>314</v>
      </c>
      <c r="C58" s="42">
        <v>2017</v>
      </c>
      <c r="D58" s="44" t="s">
        <v>315</v>
      </c>
      <c r="E58" s="45" t="s">
        <v>307</v>
      </c>
      <c r="F58" s="46" t="s">
        <v>316</v>
      </c>
      <c r="G58" s="46" t="s">
        <v>317</v>
      </c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</row>
    <row r="59" spans="1:24" s="48" customFormat="1" ht="15.75" customHeight="1" x14ac:dyDescent="0.35">
      <c r="A59" s="42">
        <v>58</v>
      </c>
      <c r="B59" s="49" t="s">
        <v>318</v>
      </c>
      <c r="C59" s="50">
        <v>2017</v>
      </c>
      <c r="D59" s="44" t="s">
        <v>319</v>
      </c>
      <c r="E59" s="51" t="s">
        <v>320</v>
      </c>
      <c r="F59" s="44" t="s">
        <v>321</v>
      </c>
      <c r="G59" s="44" t="s">
        <v>322</v>
      </c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</row>
    <row r="60" spans="1:24" ht="15.75" customHeight="1" x14ac:dyDescent="0.35">
      <c r="A60" s="28">
        <v>59</v>
      </c>
      <c r="B60" s="35" t="s">
        <v>323</v>
      </c>
      <c r="C60" s="28">
        <v>2019</v>
      </c>
      <c r="D60" s="33" t="s">
        <v>324</v>
      </c>
      <c r="E60" s="36" t="s">
        <v>307</v>
      </c>
      <c r="F60" s="37" t="s">
        <v>325</v>
      </c>
      <c r="G60" s="37" t="s">
        <v>326</v>
      </c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spans="1:24" ht="15.75" customHeight="1" x14ac:dyDescent="0.35">
      <c r="A61" s="28">
        <v>60</v>
      </c>
      <c r="B61" s="35" t="s">
        <v>327</v>
      </c>
      <c r="C61" s="28">
        <v>2019</v>
      </c>
      <c r="D61" s="33" t="s">
        <v>328</v>
      </c>
      <c r="E61" s="36" t="s">
        <v>329</v>
      </c>
      <c r="F61" s="33"/>
      <c r="G61" s="37" t="s">
        <v>330</v>
      </c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 spans="1:24" ht="15.75" customHeight="1" x14ac:dyDescent="0.35">
      <c r="A62" s="28">
        <v>61</v>
      </c>
      <c r="B62" s="41" t="s">
        <v>331</v>
      </c>
      <c r="C62" s="30">
        <v>2015</v>
      </c>
      <c r="D62" s="31" t="s">
        <v>332</v>
      </c>
      <c r="E62" s="32" t="s">
        <v>307</v>
      </c>
      <c r="F62" s="37" t="s">
        <v>333</v>
      </c>
      <c r="G62" s="37" t="s">
        <v>334</v>
      </c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 spans="1:24" ht="15.75" customHeight="1" x14ac:dyDescent="0.35">
      <c r="A63" s="28">
        <v>62</v>
      </c>
      <c r="B63" s="29" t="s">
        <v>335</v>
      </c>
      <c r="C63" s="30">
        <v>2018</v>
      </c>
      <c r="D63" s="31" t="s">
        <v>336</v>
      </c>
      <c r="E63" s="32" t="s">
        <v>70</v>
      </c>
      <c r="F63" s="33" t="s">
        <v>337</v>
      </c>
      <c r="G63" s="37" t="s">
        <v>338</v>
      </c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 spans="1:24" ht="16.5" customHeight="1" x14ac:dyDescent="0.35">
      <c r="A64" s="28">
        <v>63</v>
      </c>
      <c r="B64" s="41" t="s">
        <v>339</v>
      </c>
      <c r="C64" s="30">
        <v>2013</v>
      </c>
      <c r="D64" s="31" t="s">
        <v>340</v>
      </c>
      <c r="E64" s="32" t="s">
        <v>307</v>
      </c>
      <c r="F64" s="37" t="s">
        <v>341</v>
      </c>
      <c r="G64" s="37" t="s">
        <v>342</v>
      </c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1:24" ht="15.75" customHeight="1" x14ac:dyDescent="0.35">
      <c r="A65" s="28">
        <v>64</v>
      </c>
      <c r="B65" s="35" t="s">
        <v>343</v>
      </c>
      <c r="C65" s="28">
        <v>2015</v>
      </c>
      <c r="D65" s="33" t="s">
        <v>344</v>
      </c>
      <c r="E65" s="36" t="s">
        <v>345</v>
      </c>
      <c r="F65" s="37" t="s">
        <v>346</v>
      </c>
      <c r="G65" s="37" t="s">
        <v>347</v>
      </c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spans="1:24" ht="15.75" customHeight="1" x14ac:dyDescent="0.35">
      <c r="A66" s="28">
        <v>65</v>
      </c>
      <c r="B66" s="41" t="s">
        <v>348</v>
      </c>
      <c r="C66" s="52">
        <v>2020</v>
      </c>
      <c r="D66" s="53" t="s">
        <v>516</v>
      </c>
      <c r="E66" s="32" t="s">
        <v>517</v>
      </c>
      <c r="F66" s="54" t="s">
        <v>678</v>
      </c>
      <c r="G66" s="54"/>
      <c r="U66" s="26"/>
      <c r="V66" s="26"/>
      <c r="W66" s="26"/>
      <c r="X66" s="26"/>
    </row>
    <row r="67" spans="1:24" ht="15.75" customHeight="1" x14ac:dyDescent="0.35">
      <c r="A67" s="55">
        <v>66</v>
      </c>
      <c r="B67" s="56" t="s">
        <v>349</v>
      </c>
      <c r="C67" s="28">
        <v>2020</v>
      </c>
      <c r="D67" s="33" t="s">
        <v>350</v>
      </c>
      <c r="E67" s="56" t="s">
        <v>70</v>
      </c>
      <c r="F67" s="57" t="s">
        <v>351</v>
      </c>
      <c r="G67" s="57" t="s">
        <v>352</v>
      </c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spans="1:24" ht="15.75" customHeight="1" x14ac:dyDescent="0.35">
      <c r="A68" s="55">
        <v>67</v>
      </c>
      <c r="B68" s="56" t="s">
        <v>353</v>
      </c>
      <c r="C68" s="30">
        <v>2020</v>
      </c>
      <c r="D68" s="31" t="s">
        <v>354</v>
      </c>
      <c r="E68" s="56" t="s">
        <v>70</v>
      </c>
      <c r="F68" s="37" t="s">
        <v>355</v>
      </c>
      <c r="G68" s="37" t="s">
        <v>356</v>
      </c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spans="1:24" ht="15.75" customHeight="1" x14ac:dyDescent="0.35">
      <c r="A69" s="55">
        <v>68</v>
      </c>
      <c r="B69" s="58" t="s">
        <v>357</v>
      </c>
      <c r="C69" s="30">
        <v>2020</v>
      </c>
      <c r="D69" s="31" t="s">
        <v>358</v>
      </c>
      <c r="E69" s="32" t="s">
        <v>359</v>
      </c>
      <c r="F69" s="37" t="s">
        <v>360</v>
      </c>
      <c r="G69" s="37" t="s">
        <v>361</v>
      </c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spans="1:24" ht="15.75" customHeight="1" x14ac:dyDescent="0.35">
      <c r="A70" s="55">
        <v>69</v>
      </c>
      <c r="B70" s="58" t="s">
        <v>362</v>
      </c>
      <c r="C70" s="30">
        <v>2019</v>
      </c>
      <c r="D70" s="31" t="s">
        <v>363</v>
      </c>
      <c r="E70" s="32" t="s">
        <v>70</v>
      </c>
      <c r="F70" s="37" t="s">
        <v>364</v>
      </c>
      <c r="G70" s="37" t="s">
        <v>365</v>
      </c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spans="1:24" ht="15.75" customHeight="1" x14ac:dyDescent="0.35">
      <c r="A71" s="55">
        <v>70</v>
      </c>
      <c r="B71" s="58" t="s">
        <v>366</v>
      </c>
      <c r="C71" s="30">
        <v>2019</v>
      </c>
      <c r="D71" s="31" t="s">
        <v>367</v>
      </c>
      <c r="E71" s="32" t="s">
        <v>89</v>
      </c>
      <c r="F71" s="37" t="s">
        <v>368</v>
      </c>
      <c r="G71" s="37" t="s">
        <v>369</v>
      </c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 ht="15.75" customHeight="1" x14ac:dyDescent="0.35">
      <c r="A72" s="55">
        <v>71</v>
      </c>
      <c r="B72" s="58" t="s">
        <v>370</v>
      </c>
      <c r="C72" s="30">
        <v>2019</v>
      </c>
      <c r="D72" s="31" t="s">
        <v>371</v>
      </c>
      <c r="E72" s="32" t="s">
        <v>89</v>
      </c>
      <c r="F72" s="59" t="s">
        <v>372</v>
      </c>
      <c r="G72" s="37" t="s">
        <v>373</v>
      </c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spans="1:24" ht="15.75" customHeight="1" x14ac:dyDescent="0.35">
      <c r="A73" s="55">
        <v>72</v>
      </c>
      <c r="B73" s="58" t="s">
        <v>374</v>
      </c>
      <c r="C73" s="30">
        <v>2019</v>
      </c>
      <c r="D73" s="31" t="s">
        <v>375</v>
      </c>
      <c r="E73" s="32" t="s">
        <v>89</v>
      </c>
      <c r="F73" s="60" t="s">
        <v>376</v>
      </c>
      <c r="G73" s="37" t="s">
        <v>377</v>
      </c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1:24" ht="15.75" customHeight="1" x14ac:dyDescent="0.35">
      <c r="A74" s="55">
        <v>73</v>
      </c>
      <c r="B74" s="58" t="s">
        <v>378</v>
      </c>
      <c r="C74" s="30">
        <v>2019</v>
      </c>
      <c r="D74" s="31" t="s">
        <v>379</v>
      </c>
      <c r="E74" s="32" t="s">
        <v>380</v>
      </c>
      <c r="F74" s="60" t="s">
        <v>573</v>
      </c>
      <c r="G74" s="37" t="s">
        <v>381</v>
      </c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spans="1:24" ht="15.75" customHeight="1" x14ac:dyDescent="0.35">
      <c r="A75" s="55">
        <v>74</v>
      </c>
      <c r="B75" s="56" t="s">
        <v>382</v>
      </c>
      <c r="C75" s="28">
        <v>2020</v>
      </c>
      <c r="D75" s="61" t="s">
        <v>383</v>
      </c>
      <c r="E75" s="56" t="s">
        <v>70</v>
      </c>
      <c r="F75" s="57" t="s">
        <v>384</v>
      </c>
      <c r="G75" s="33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1:24" ht="15.75" customHeight="1" x14ac:dyDescent="0.35">
      <c r="A76" s="55">
        <v>75</v>
      </c>
      <c r="B76" s="56" t="s">
        <v>385</v>
      </c>
      <c r="C76" s="62">
        <v>2020</v>
      </c>
      <c r="D76" s="61" t="s">
        <v>386</v>
      </c>
      <c r="E76" s="56" t="s">
        <v>70</v>
      </c>
      <c r="F76" s="57" t="s">
        <v>387</v>
      </c>
      <c r="G76" s="33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spans="1:24" ht="15.75" customHeight="1" x14ac:dyDescent="0.35">
      <c r="A77" s="55">
        <v>76</v>
      </c>
      <c r="B77" s="56" t="s">
        <v>388</v>
      </c>
      <c r="C77" s="62">
        <v>2020</v>
      </c>
      <c r="D77" s="61" t="s">
        <v>389</v>
      </c>
      <c r="E77" s="56" t="s">
        <v>390</v>
      </c>
      <c r="F77" s="37" t="s">
        <v>391</v>
      </c>
      <c r="G77" s="33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spans="1:24" ht="15.75" customHeight="1" x14ac:dyDescent="0.35">
      <c r="A78" s="55">
        <v>77</v>
      </c>
      <c r="B78" s="58" t="s">
        <v>392</v>
      </c>
      <c r="C78" s="30">
        <v>2019</v>
      </c>
      <c r="D78" s="31" t="s">
        <v>393</v>
      </c>
      <c r="E78" s="32" t="s">
        <v>231</v>
      </c>
      <c r="F78" s="37" t="s">
        <v>394</v>
      </c>
      <c r="G78" s="37" t="s">
        <v>395</v>
      </c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spans="1:24" ht="15.75" customHeight="1" x14ac:dyDescent="0.35">
      <c r="A79" s="55">
        <v>78</v>
      </c>
      <c r="B79" s="58" t="s">
        <v>396</v>
      </c>
      <c r="C79" s="30">
        <v>2020</v>
      </c>
      <c r="D79" s="31" t="s">
        <v>397</v>
      </c>
      <c r="E79" s="32" t="s">
        <v>89</v>
      </c>
      <c r="F79" s="37" t="s">
        <v>398</v>
      </c>
      <c r="G79" s="33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spans="1:24" ht="15.75" customHeight="1" x14ac:dyDescent="0.35">
      <c r="A80" s="55">
        <v>79</v>
      </c>
      <c r="B80" s="58" t="s">
        <v>399</v>
      </c>
      <c r="C80" s="30">
        <v>2019</v>
      </c>
      <c r="D80" s="31" t="s">
        <v>400</v>
      </c>
      <c r="E80" s="32" t="s">
        <v>89</v>
      </c>
      <c r="F80" s="63" t="s">
        <v>401</v>
      </c>
      <c r="G80" s="58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spans="1:24" ht="15.75" customHeight="1" x14ac:dyDescent="0.35">
      <c r="A81" s="55">
        <v>80</v>
      </c>
      <c r="B81" s="58" t="s">
        <v>402</v>
      </c>
      <c r="C81" s="30">
        <v>2019</v>
      </c>
      <c r="D81" s="31" t="s">
        <v>403</v>
      </c>
      <c r="E81" s="29" t="s">
        <v>89</v>
      </c>
      <c r="F81" s="63" t="s">
        <v>404</v>
      </c>
      <c r="G81" s="63" t="s">
        <v>405</v>
      </c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spans="1:24" ht="15.75" customHeight="1" x14ac:dyDescent="0.35">
      <c r="A82" s="55">
        <v>81</v>
      </c>
      <c r="B82" s="58" t="s">
        <v>406</v>
      </c>
      <c r="C82" s="64">
        <v>2019</v>
      </c>
      <c r="D82" s="31" t="s">
        <v>407</v>
      </c>
      <c r="E82" s="29" t="s">
        <v>70</v>
      </c>
      <c r="F82" s="63" t="s">
        <v>408</v>
      </c>
      <c r="G82" s="58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spans="1:24" ht="15.75" customHeight="1" x14ac:dyDescent="0.35">
      <c r="A83" s="55">
        <v>82</v>
      </c>
      <c r="B83" s="58" t="s">
        <v>409</v>
      </c>
      <c r="C83" s="64">
        <v>2019</v>
      </c>
      <c r="D83" s="31" t="s">
        <v>410</v>
      </c>
      <c r="E83" s="29" t="s">
        <v>89</v>
      </c>
      <c r="F83" s="63" t="s">
        <v>411</v>
      </c>
      <c r="G83" s="63" t="s">
        <v>412</v>
      </c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spans="1:24" ht="15.75" customHeight="1" x14ac:dyDescent="0.35">
      <c r="A84" s="55">
        <v>83</v>
      </c>
      <c r="B84" s="58" t="s">
        <v>413</v>
      </c>
      <c r="C84" s="64">
        <v>2019</v>
      </c>
      <c r="D84" s="33" t="s">
        <v>414</v>
      </c>
      <c r="E84" s="29" t="s">
        <v>415</v>
      </c>
      <c r="F84" s="58" t="s">
        <v>416</v>
      </c>
      <c r="G84" s="58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spans="1:24" ht="15.75" customHeight="1" x14ac:dyDescent="0.35">
      <c r="A85" s="55">
        <v>84</v>
      </c>
      <c r="B85" s="58" t="s">
        <v>417</v>
      </c>
      <c r="C85" s="64">
        <v>2019</v>
      </c>
      <c r="D85" s="31" t="s">
        <v>418</v>
      </c>
      <c r="E85" s="29" t="s">
        <v>89</v>
      </c>
      <c r="F85" s="63" t="s">
        <v>419</v>
      </c>
      <c r="G85" s="63" t="s">
        <v>420</v>
      </c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1:24" ht="15.75" customHeight="1" x14ac:dyDescent="0.35">
      <c r="A86" s="55">
        <v>85</v>
      </c>
      <c r="B86" s="58" t="s">
        <v>421</v>
      </c>
      <c r="C86" s="64">
        <v>2020</v>
      </c>
      <c r="D86" s="26" t="s">
        <v>422</v>
      </c>
      <c r="E86" s="29" t="s">
        <v>70</v>
      </c>
      <c r="F86" s="63" t="s">
        <v>423</v>
      </c>
      <c r="G86" s="63" t="s">
        <v>424</v>
      </c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1:24" ht="15.75" customHeight="1" x14ac:dyDescent="0.35">
      <c r="A87" s="55">
        <v>86</v>
      </c>
      <c r="B87" s="58" t="s">
        <v>425</v>
      </c>
      <c r="C87" s="64">
        <v>2020</v>
      </c>
      <c r="D87" s="26" t="s">
        <v>426</v>
      </c>
      <c r="E87" s="29" t="s">
        <v>359</v>
      </c>
      <c r="F87" s="57" t="s">
        <v>427</v>
      </c>
      <c r="G87" s="63" t="s">
        <v>428</v>
      </c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spans="1:24" ht="15.75" customHeight="1" x14ac:dyDescent="0.35">
      <c r="A88" s="55">
        <v>87</v>
      </c>
      <c r="B88" s="58" t="s">
        <v>429</v>
      </c>
      <c r="C88" s="64">
        <v>2019</v>
      </c>
      <c r="D88" s="26" t="s">
        <v>430</v>
      </c>
      <c r="E88" s="29" t="s">
        <v>75</v>
      </c>
      <c r="F88" s="63" t="s">
        <v>431</v>
      </c>
      <c r="G88" s="58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spans="1:24" ht="15.75" customHeight="1" x14ac:dyDescent="0.35">
      <c r="A89" s="55">
        <v>88</v>
      </c>
      <c r="B89" s="58" t="s">
        <v>432</v>
      </c>
      <c r="C89" s="64">
        <v>2019</v>
      </c>
      <c r="D89" s="26" t="s">
        <v>433</v>
      </c>
      <c r="E89" s="26" t="s">
        <v>89</v>
      </c>
      <c r="F89" s="63" t="s">
        <v>434</v>
      </c>
      <c r="G89" s="58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spans="1:24" ht="15.75" customHeight="1" x14ac:dyDescent="0.35">
      <c r="A90" s="55">
        <v>89</v>
      </c>
      <c r="B90" s="58" t="s">
        <v>435</v>
      </c>
      <c r="C90" s="64">
        <v>2019</v>
      </c>
      <c r="D90" s="26" t="s">
        <v>436</v>
      </c>
      <c r="E90" s="26" t="s">
        <v>437</v>
      </c>
      <c r="F90" s="63" t="s">
        <v>438</v>
      </c>
      <c r="G90" s="58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spans="1:24" ht="15.75" customHeight="1" x14ac:dyDescent="0.35">
      <c r="A91" s="55">
        <v>90</v>
      </c>
      <c r="B91" s="58" t="s">
        <v>439</v>
      </c>
      <c r="C91" s="64">
        <v>2019</v>
      </c>
      <c r="D91" s="26" t="s">
        <v>440</v>
      </c>
      <c r="E91" s="26" t="s">
        <v>89</v>
      </c>
      <c r="F91" s="63" t="s">
        <v>441</v>
      </c>
      <c r="G91" s="58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spans="1:24" ht="15.75" customHeight="1" x14ac:dyDescent="0.35">
      <c r="A92" s="55">
        <v>91</v>
      </c>
      <c r="B92" s="58" t="s">
        <v>442</v>
      </c>
      <c r="C92" s="64">
        <v>2019</v>
      </c>
      <c r="D92" s="26" t="s">
        <v>443</v>
      </c>
      <c r="E92" s="26" t="s">
        <v>75</v>
      </c>
      <c r="F92" s="63" t="s">
        <v>444</v>
      </c>
      <c r="G92" s="58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spans="1:24" ht="15.75" customHeight="1" x14ac:dyDescent="0.35">
      <c r="A93" s="55">
        <v>92</v>
      </c>
      <c r="B93" s="58" t="s">
        <v>445</v>
      </c>
      <c r="C93" s="64">
        <v>2020</v>
      </c>
      <c r="D93" s="26" t="s">
        <v>446</v>
      </c>
      <c r="E93" s="26" t="s">
        <v>70</v>
      </c>
      <c r="F93" s="63" t="s">
        <v>447</v>
      </c>
      <c r="G93" s="58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spans="1:24" ht="15.75" customHeight="1" x14ac:dyDescent="0.35">
      <c r="A94" s="55">
        <v>93</v>
      </c>
      <c r="B94" s="56" t="s">
        <v>448</v>
      </c>
      <c r="C94" s="62">
        <v>2019</v>
      </c>
      <c r="D94" s="61" t="s">
        <v>449</v>
      </c>
      <c r="E94" s="56" t="s">
        <v>89</v>
      </c>
      <c r="F94" s="63" t="s">
        <v>450</v>
      </c>
      <c r="G94" s="63" t="s">
        <v>451</v>
      </c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spans="1:24" ht="15.75" customHeight="1" x14ac:dyDescent="0.35">
      <c r="A95" s="55">
        <v>94</v>
      </c>
      <c r="B95" s="58" t="s">
        <v>452</v>
      </c>
      <c r="C95" s="64">
        <v>2019</v>
      </c>
      <c r="D95" s="26" t="s">
        <v>453</v>
      </c>
      <c r="E95" s="26" t="s">
        <v>89</v>
      </c>
      <c r="F95" s="63" t="s">
        <v>454</v>
      </c>
      <c r="G95" s="58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spans="1:24" ht="15.75" customHeight="1" x14ac:dyDescent="0.35">
      <c r="A96" s="55">
        <v>95</v>
      </c>
      <c r="B96" s="58" t="s">
        <v>455</v>
      </c>
      <c r="C96" s="64">
        <v>2019</v>
      </c>
      <c r="D96" s="26" t="s">
        <v>456</v>
      </c>
      <c r="E96" s="26" t="s">
        <v>89</v>
      </c>
      <c r="F96" s="63" t="s">
        <v>457</v>
      </c>
      <c r="G96" s="58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spans="1:25" ht="15.75" customHeight="1" x14ac:dyDescent="0.35">
      <c r="A97" s="55">
        <v>96</v>
      </c>
      <c r="B97" s="58" t="s">
        <v>458</v>
      </c>
      <c r="C97" s="64">
        <v>2019</v>
      </c>
      <c r="D97" s="26" t="s">
        <v>459</v>
      </c>
      <c r="E97" s="26" t="s">
        <v>70</v>
      </c>
      <c r="F97" s="63" t="s">
        <v>460</v>
      </c>
      <c r="G97" s="58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spans="1:25" ht="15.75" customHeight="1" x14ac:dyDescent="0.35">
      <c r="A98" s="55">
        <v>97</v>
      </c>
      <c r="B98" s="58" t="s">
        <v>461</v>
      </c>
      <c r="C98" s="64">
        <v>2019</v>
      </c>
      <c r="D98" s="26" t="s">
        <v>462</v>
      </c>
      <c r="E98" s="26" t="s">
        <v>89</v>
      </c>
      <c r="F98" s="63" t="s">
        <v>463</v>
      </c>
      <c r="G98" s="58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5" ht="15.75" customHeight="1" x14ac:dyDescent="0.35">
      <c r="A99" s="55">
        <v>98</v>
      </c>
      <c r="B99" s="56" t="s">
        <v>464</v>
      </c>
      <c r="C99" s="62">
        <v>2020</v>
      </c>
      <c r="D99" s="61" t="s">
        <v>465</v>
      </c>
      <c r="E99" s="26" t="s">
        <v>89</v>
      </c>
      <c r="F99" s="63" t="s">
        <v>466</v>
      </c>
      <c r="G99" s="58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spans="1:25" ht="15.75" customHeight="1" x14ac:dyDescent="0.35">
      <c r="A100" s="55">
        <v>99</v>
      </c>
      <c r="B100" s="56" t="s">
        <v>467</v>
      </c>
      <c r="C100" s="62">
        <v>2020</v>
      </c>
      <c r="D100" s="61" t="s">
        <v>468</v>
      </c>
      <c r="E100" s="58" t="s">
        <v>469</v>
      </c>
      <c r="F100" s="63" t="s">
        <v>470</v>
      </c>
      <c r="G100" s="58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spans="1:25" ht="15.75" customHeight="1" x14ac:dyDescent="0.35">
      <c r="A101" s="55">
        <v>100</v>
      </c>
      <c r="B101" s="56" t="s">
        <v>471</v>
      </c>
      <c r="C101" s="62">
        <v>2019</v>
      </c>
      <c r="D101" s="61" t="s">
        <v>472</v>
      </c>
      <c r="E101" s="56" t="s">
        <v>70</v>
      </c>
      <c r="F101" s="63" t="s">
        <v>473</v>
      </c>
      <c r="G101" s="58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 spans="1:25" ht="15.75" customHeight="1" x14ac:dyDescent="0.35">
      <c r="A102" s="55">
        <v>101</v>
      </c>
      <c r="B102" s="56" t="s">
        <v>474</v>
      </c>
      <c r="C102" s="62">
        <v>2019</v>
      </c>
      <c r="D102" s="61" t="s">
        <v>475</v>
      </c>
      <c r="E102" s="56" t="s">
        <v>89</v>
      </c>
      <c r="F102" s="63" t="s">
        <v>476</v>
      </c>
      <c r="G102" s="58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 spans="1:25" ht="15.75" customHeight="1" x14ac:dyDescent="0.35">
      <c r="A103" s="55">
        <v>102</v>
      </c>
      <c r="B103" s="56" t="s">
        <v>477</v>
      </c>
      <c r="C103" s="62">
        <v>2019</v>
      </c>
      <c r="D103" s="61" t="s">
        <v>478</v>
      </c>
      <c r="E103" s="56" t="s">
        <v>70</v>
      </c>
      <c r="F103" s="63" t="s">
        <v>479</v>
      </c>
      <c r="G103" s="58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1:25" ht="15.75" customHeight="1" x14ac:dyDescent="0.35">
      <c r="A104" s="55">
        <v>103</v>
      </c>
      <c r="B104" s="56" t="s">
        <v>480</v>
      </c>
      <c r="C104" s="62">
        <v>2019</v>
      </c>
      <c r="D104" s="61" t="s">
        <v>481</v>
      </c>
      <c r="E104" s="56" t="s">
        <v>89</v>
      </c>
      <c r="F104" s="58"/>
      <c r="G104" s="58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spans="1:25" ht="15.75" customHeight="1" x14ac:dyDescent="0.35">
      <c r="A105" s="55">
        <v>104</v>
      </c>
      <c r="B105" s="56" t="s">
        <v>482</v>
      </c>
      <c r="C105" s="62">
        <v>2019</v>
      </c>
      <c r="D105" s="61" t="s">
        <v>483</v>
      </c>
      <c r="E105" s="56" t="s">
        <v>484</v>
      </c>
      <c r="F105" s="58"/>
      <c r="G105" s="58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spans="1:25" ht="15.75" customHeight="1" x14ac:dyDescent="0.35">
      <c r="A106" s="55">
        <v>105</v>
      </c>
      <c r="B106" s="56" t="s">
        <v>485</v>
      </c>
      <c r="C106" s="62">
        <v>2019</v>
      </c>
      <c r="D106" s="61" t="s">
        <v>486</v>
      </c>
      <c r="E106" s="56" t="s">
        <v>487</v>
      </c>
      <c r="F106" s="63" t="s">
        <v>488</v>
      </c>
      <c r="G106" s="58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spans="1:25" ht="15.75" customHeight="1" x14ac:dyDescent="0.35">
      <c r="A107" s="55">
        <v>106</v>
      </c>
      <c r="B107" s="56" t="s">
        <v>489</v>
      </c>
      <c r="C107" s="62">
        <v>2019</v>
      </c>
      <c r="D107" s="61" t="s">
        <v>490</v>
      </c>
      <c r="E107" s="56" t="s">
        <v>89</v>
      </c>
      <c r="F107" s="63" t="s">
        <v>491</v>
      </c>
      <c r="G107" s="58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spans="1:25" ht="15.75" customHeight="1" x14ac:dyDescent="0.35">
      <c r="A108" s="55">
        <v>107</v>
      </c>
      <c r="B108" s="65" t="s">
        <v>492</v>
      </c>
      <c r="C108" s="62">
        <v>2019</v>
      </c>
      <c r="D108" s="65" t="s">
        <v>493</v>
      </c>
      <c r="E108" s="65" t="s">
        <v>494</v>
      </c>
      <c r="F108" s="66" t="s">
        <v>495</v>
      </c>
      <c r="G108" s="67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9"/>
    </row>
    <row r="109" spans="1:25" ht="15.75" customHeight="1" x14ac:dyDescent="0.35">
      <c r="A109" s="55">
        <v>108</v>
      </c>
      <c r="B109" s="65" t="s">
        <v>496</v>
      </c>
      <c r="C109" s="62">
        <v>2020</v>
      </c>
      <c r="D109" s="65" t="s">
        <v>497</v>
      </c>
      <c r="E109" s="65" t="s">
        <v>70</v>
      </c>
      <c r="F109" s="66" t="s">
        <v>498</v>
      </c>
      <c r="G109" s="67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9"/>
    </row>
    <row r="110" spans="1:25" ht="15.75" customHeight="1" x14ac:dyDescent="0.35">
      <c r="A110" s="55">
        <v>109</v>
      </c>
      <c r="B110" s="56" t="s">
        <v>499</v>
      </c>
      <c r="C110" s="62">
        <v>2020</v>
      </c>
      <c r="D110" s="61" t="s">
        <v>500</v>
      </c>
      <c r="E110" s="56" t="s">
        <v>70</v>
      </c>
      <c r="F110" s="63" t="s">
        <v>501</v>
      </c>
      <c r="G110" s="58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spans="1:25" ht="15.75" customHeight="1" x14ac:dyDescent="0.35">
      <c r="A111" s="55">
        <v>110</v>
      </c>
      <c r="B111" s="56" t="s">
        <v>502</v>
      </c>
      <c r="C111" s="62">
        <v>2019</v>
      </c>
      <c r="D111" s="61" t="s">
        <v>503</v>
      </c>
      <c r="E111" s="56" t="s">
        <v>504</v>
      </c>
      <c r="F111" s="58" t="s">
        <v>505</v>
      </c>
      <c r="G111" s="58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spans="1:25" ht="15.75" customHeight="1" x14ac:dyDescent="0.35">
      <c r="A112" s="55">
        <v>111</v>
      </c>
      <c r="B112" s="56" t="s">
        <v>506</v>
      </c>
      <c r="C112" s="62">
        <v>2019</v>
      </c>
      <c r="D112" s="61" t="s">
        <v>507</v>
      </c>
      <c r="E112" s="56" t="s">
        <v>508</v>
      </c>
      <c r="F112" s="63" t="s">
        <v>509</v>
      </c>
      <c r="G112" s="58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spans="1:24" ht="15.75" customHeight="1" x14ac:dyDescent="0.35">
      <c r="A113" s="55">
        <v>112</v>
      </c>
      <c r="B113" s="56" t="s">
        <v>510</v>
      </c>
      <c r="C113" s="62">
        <v>2020</v>
      </c>
      <c r="D113" s="61" t="s">
        <v>511</v>
      </c>
      <c r="E113" s="56" t="s">
        <v>390</v>
      </c>
      <c r="F113" s="58"/>
      <c r="G113" s="58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spans="1:24" ht="15.75" customHeight="1" x14ac:dyDescent="0.35">
      <c r="A114" s="55">
        <v>113</v>
      </c>
      <c r="B114" s="58" t="s">
        <v>512</v>
      </c>
      <c r="C114" s="55">
        <v>2020</v>
      </c>
      <c r="D114" s="26" t="s">
        <v>513</v>
      </c>
      <c r="E114" s="58" t="s">
        <v>514</v>
      </c>
      <c r="F114" s="63" t="s">
        <v>515</v>
      </c>
      <c r="G114" s="58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spans="1:24" ht="15.75" customHeight="1" x14ac:dyDescent="0.35">
      <c r="A115" s="64">
        <v>114</v>
      </c>
      <c r="B115" s="58" t="s">
        <v>574</v>
      </c>
      <c r="C115" s="64">
        <v>2021</v>
      </c>
      <c r="D115" s="26" t="s">
        <v>575</v>
      </c>
      <c r="E115" s="26" t="s">
        <v>576</v>
      </c>
      <c r="F115" s="70" t="s">
        <v>577</v>
      </c>
      <c r="G115" s="58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spans="1:24" ht="15.75" customHeight="1" x14ac:dyDescent="0.35">
      <c r="A116" s="64">
        <v>115</v>
      </c>
      <c r="B116" s="58" t="s">
        <v>593</v>
      </c>
      <c r="C116" s="64">
        <v>2021</v>
      </c>
      <c r="D116" s="26" t="s">
        <v>592</v>
      </c>
      <c r="E116" s="26" t="s">
        <v>594</v>
      </c>
      <c r="F116" s="70" t="s">
        <v>595</v>
      </c>
      <c r="G116" s="58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spans="1:24" ht="15.75" customHeight="1" x14ac:dyDescent="0.35">
      <c r="A117" s="64">
        <v>116</v>
      </c>
      <c r="B117" s="58" t="s">
        <v>597</v>
      </c>
      <c r="C117" s="64">
        <v>2021</v>
      </c>
      <c r="D117" s="26" t="s">
        <v>596</v>
      </c>
      <c r="E117" s="26" t="s">
        <v>594</v>
      </c>
      <c r="F117" s="71" t="s">
        <v>598</v>
      </c>
      <c r="G117" s="58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spans="1:24" ht="15.75" customHeight="1" x14ac:dyDescent="0.35">
      <c r="A118" s="64">
        <v>117</v>
      </c>
      <c r="B118" s="58" t="s">
        <v>600</v>
      </c>
      <c r="C118" s="64">
        <v>2020</v>
      </c>
      <c r="D118" s="26" t="s">
        <v>599</v>
      </c>
      <c r="E118" s="56" t="s">
        <v>89</v>
      </c>
      <c r="F118" s="71" t="s">
        <v>601</v>
      </c>
      <c r="G118" s="58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spans="1:24" ht="15.75" customHeight="1" x14ac:dyDescent="0.35">
      <c r="A119" s="64">
        <v>118</v>
      </c>
      <c r="B119" s="58" t="s">
        <v>604</v>
      </c>
      <c r="C119" s="64">
        <v>2020</v>
      </c>
      <c r="D119" s="26" t="s">
        <v>603</v>
      </c>
      <c r="E119" s="26" t="s">
        <v>605</v>
      </c>
      <c r="F119" s="71" t="s">
        <v>606</v>
      </c>
      <c r="G119" s="58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spans="1:24" ht="15.75" customHeight="1" x14ac:dyDescent="0.35">
      <c r="A120" s="64">
        <v>119</v>
      </c>
      <c r="B120" s="58" t="s">
        <v>608</v>
      </c>
      <c r="C120" s="64">
        <v>2020</v>
      </c>
      <c r="D120" s="26" t="s">
        <v>607</v>
      </c>
      <c r="E120" s="26" t="s">
        <v>609</v>
      </c>
      <c r="F120" s="71" t="s">
        <v>610</v>
      </c>
      <c r="G120" s="58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spans="1:24" ht="15.75" customHeight="1" x14ac:dyDescent="0.35">
      <c r="A121" s="64"/>
      <c r="B121" s="58"/>
      <c r="C121" s="64"/>
      <c r="D121" s="26"/>
      <c r="E121" s="26"/>
      <c r="F121" s="58"/>
      <c r="G121" s="58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spans="1:24" ht="15.75" customHeight="1" x14ac:dyDescent="0.35">
      <c r="A122" s="64"/>
      <c r="B122" s="58"/>
      <c r="C122" s="64"/>
      <c r="D122" s="26"/>
      <c r="E122" s="26"/>
      <c r="F122" s="58"/>
      <c r="G122" s="58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spans="1:24" ht="15.75" customHeight="1" x14ac:dyDescent="0.35">
      <c r="A123" s="64"/>
      <c r="B123" s="58"/>
      <c r="C123" s="64"/>
      <c r="D123" s="26"/>
      <c r="E123" s="26"/>
      <c r="F123" s="58"/>
      <c r="G123" s="58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spans="1:24" ht="15.75" customHeight="1" x14ac:dyDescent="0.35">
      <c r="A124" s="64"/>
      <c r="B124" s="58"/>
      <c r="C124" s="64"/>
      <c r="D124" s="26"/>
      <c r="E124" s="26"/>
      <c r="F124" s="58"/>
      <c r="G124" s="58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1:24" ht="15.75" customHeight="1" x14ac:dyDescent="0.35">
      <c r="A125" s="64"/>
      <c r="B125" s="58"/>
      <c r="C125" s="64"/>
      <c r="D125" s="26"/>
      <c r="E125" s="26"/>
      <c r="F125" s="58"/>
      <c r="G125" s="58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spans="1:24" ht="15.75" customHeight="1" x14ac:dyDescent="0.35">
      <c r="A126" s="64"/>
      <c r="B126" s="58"/>
      <c r="C126" s="64"/>
      <c r="D126" s="26"/>
      <c r="E126" s="26"/>
      <c r="F126" s="58"/>
      <c r="G126" s="58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spans="1:24" ht="15.75" customHeight="1" x14ac:dyDescent="0.35">
      <c r="A127" s="64"/>
      <c r="B127" s="58"/>
      <c r="C127" s="64"/>
      <c r="D127" s="26"/>
      <c r="E127" s="26"/>
      <c r="F127" s="58"/>
      <c r="G127" s="58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spans="1:24" ht="15.75" customHeight="1" x14ac:dyDescent="0.35">
      <c r="A128" s="64"/>
      <c r="B128" s="58"/>
      <c r="C128" s="64"/>
      <c r="D128" s="26"/>
      <c r="E128" s="26"/>
      <c r="F128" s="58"/>
      <c r="G128" s="58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spans="1:24" ht="15.75" customHeight="1" x14ac:dyDescent="0.35">
      <c r="A129" s="64"/>
      <c r="B129" s="58"/>
      <c r="C129" s="64"/>
      <c r="D129" s="26"/>
      <c r="E129" s="26"/>
      <c r="F129" s="58"/>
      <c r="G129" s="58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spans="1:24" ht="15.75" customHeight="1" x14ac:dyDescent="0.35">
      <c r="A130" s="64"/>
      <c r="B130" s="58"/>
      <c r="C130" s="64"/>
      <c r="D130" s="26"/>
      <c r="E130" s="26"/>
      <c r="F130" s="58"/>
      <c r="G130" s="58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spans="1:24" ht="15.75" customHeight="1" x14ac:dyDescent="0.35">
      <c r="A131" s="64"/>
      <c r="B131" s="58"/>
      <c r="C131" s="64"/>
      <c r="D131" s="26"/>
      <c r="E131" s="26"/>
      <c r="F131" s="58"/>
      <c r="G131" s="58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spans="1:24" ht="15.75" customHeight="1" x14ac:dyDescent="0.35">
      <c r="A132" s="64"/>
      <c r="B132" s="58"/>
      <c r="C132" s="64"/>
      <c r="D132" s="26"/>
      <c r="E132" s="26"/>
      <c r="F132" s="58"/>
      <c r="G132" s="58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spans="1:24" ht="15.75" customHeight="1" x14ac:dyDescent="0.35">
      <c r="A133" s="64"/>
      <c r="B133" s="58"/>
      <c r="C133" s="64"/>
      <c r="D133" s="26"/>
      <c r="E133" s="26"/>
      <c r="F133" s="58"/>
      <c r="G133" s="58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spans="1:24" ht="15.75" customHeight="1" x14ac:dyDescent="0.35">
      <c r="A134" s="64"/>
      <c r="B134" s="58"/>
      <c r="C134" s="64"/>
      <c r="D134" s="26"/>
      <c r="E134" s="26"/>
      <c r="F134" s="58"/>
      <c r="G134" s="58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spans="1:24" ht="15.75" customHeight="1" x14ac:dyDescent="0.35">
      <c r="A135" s="64"/>
      <c r="B135" s="58"/>
      <c r="C135" s="64"/>
      <c r="D135" s="26"/>
      <c r="E135" s="26"/>
      <c r="F135" s="58"/>
      <c r="G135" s="58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spans="1:24" ht="15.75" customHeight="1" x14ac:dyDescent="0.35">
      <c r="A136" s="64"/>
      <c r="B136" s="58"/>
      <c r="C136" s="64"/>
      <c r="D136" s="26"/>
      <c r="E136" s="26"/>
      <c r="F136" s="58"/>
      <c r="G136" s="58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spans="1:24" ht="15.75" customHeight="1" x14ac:dyDescent="0.35">
      <c r="A137" s="64"/>
      <c r="B137" s="58"/>
      <c r="C137" s="64"/>
      <c r="D137" s="26"/>
      <c r="E137" s="26"/>
      <c r="F137" s="58"/>
      <c r="G137" s="58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spans="1:24" ht="15.75" customHeight="1" x14ac:dyDescent="0.35">
      <c r="A138" s="64"/>
      <c r="B138" s="58"/>
      <c r="C138" s="64"/>
      <c r="D138" s="26"/>
      <c r="E138" s="26"/>
      <c r="F138" s="58"/>
      <c r="G138" s="58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spans="1:24" ht="15.75" customHeight="1" x14ac:dyDescent="0.35">
      <c r="A139" s="64"/>
      <c r="B139" s="58"/>
      <c r="C139" s="64"/>
      <c r="D139" s="26"/>
      <c r="E139" s="26"/>
      <c r="F139" s="58"/>
      <c r="G139" s="58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spans="1:24" ht="15.75" customHeight="1" x14ac:dyDescent="0.35">
      <c r="A140" s="64"/>
      <c r="B140" s="58"/>
      <c r="C140" s="64"/>
      <c r="D140" s="26"/>
      <c r="E140" s="26"/>
      <c r="F140" s="58"/>
      <c r="G140" s="58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spans="1:24" ht="15.75" customHeight="1" x14ac:dyDescent="0.35">
      <c r="A141" s="64"/>
      <c r="B141" s="58"/>
      <c r="C141" s="64"/>
      <c r="D141" s="26"/>
      <c r="E141" s="26"/>
      <c r="F141" s="58"/>
      <c r="G141" s="58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spans="1:24" ht="15.75" customHeight="1" x14ac:dyDescent="0.35">
      <c r="A142" s="64"/>
      <c r="B142" s="58"/>
      <c r="C142" s="64"/>
      <c r="D142" s="26"/>
      <c r="E142" s="26"/>
      <c r="F142" s="58"/>
      <c r="G142" s="58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spans="1:24" ht="15.75" customHeight="1" x14ac:dyDescent="0.35">
      <c r="A143" s="64"/>
      <c r="B143" s="58"/>
      <c r="C143" s="64"/>
      <c r="D143" s="26"/>
      <c r="E143" s="26"/>
      <c r="F143" s="58"/>
      <c r="G143" s="58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spans="1:24" ht="15.75" customHeight="1" x14ac:dyDescent="0.35">
      <c r="A144" s="64"/>
      <c r="B144" s="58"/>
      <c r="C144" s="64"/>
      <c r="D144" s="26"/>
      <c r="E144" s="26"/>
      <c r="F144" s="58"/>
      <c r="G144" s="58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spans="1:24" ht="15.75" customHeight="1" x14ac:dyDescent="0.35">
      <c r="A145" s="64"/>
      <c r="B145" s="58"/>
      <c r="C145" s="64"/>
      <c r="D145" s="26"/>
      <c r="E145" s="26"/>
      <c r="F145" s="58"/>
      <c r="G145" s="58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spans="1:24" ht="15.75" customHeight="1" x14ac:dyDescent="0.35">
      <c r="A146" s="64"/>
      <c r="B146" s="58"/>
      <c r="C146" s="64"/>
      <c r="D146" s="26"/>
      <c r="E146" s="26"/>
      <c r="F146" s="58"/>
      <c r="G146" s="58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spans="1:24" ht="15.75" customHeight="1" x14ac:dyDescent="0.35">
      <c r="A147" s="64"/>
      <c r="B147" s="58"/>
      <c r="C147" s="64"/>
      <c r="D147" s="26"/>
      <c r="E147" s="26"/>
      <c r="F147" s="58"/>
      <c r="G147" s="58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spans="1:24" ht="15.75" customHeight="1" x14ac:dyDescent="0.35">
      <c r="A148" s="64"/>
      <c r="B148" s="58"/>
      <c r="C148" s="64"/>
      <c r="D148" s="26"/>
      <c r="E148" s="26"/>
      <c r="F148" s="58"/>
      <c r="G148" s="58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spans="1:24" ht="15.75" customHeight="1" x14ac:dyDescent="0.35">
      <c r="A149" s="64"/>
      <c r="B149" s="58"/>
      <c r="C149" s="64"/>
      <c r="D149" s="26"/>
      <c r="E149" s="26"/>
      <c r="F149" s="58"/>
      <c r="G149" s="58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1:24" ht="15.75" customHeight="1" x14ac:dyDescent="0.35">
      <c r="A150" s="64"/>
      <c r="B150" s="58"/>
      <c r="C150" s="64"/>
      <c r="D150" s="26"/>
      <c r="E150" s="26"/>
      <c r="F150" s="58"/>
      <c r="G150" s="58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spans="1:24" ht="15.75" customHeight="1" x14ac:dyDescent="0.35">
      <c r="A151" s="64"/>
      <c r="B151" s="58"/>
      <c r="C151" s="64"/>
      <c r="D151" s="26"/>
      <c r="E151" s="26"/>
      <c r="F151" s="58"/>
      <c r="G151" s="58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spans="1:24" ht="15.75" customHeight="1" x14ac:dyDescent="0.35">
      <c r="A152" s="64"/>
      <c r="B152" s="58"/>
      <c r="C152" s="64"/>
      <c r="D152" s="26"/>
      <c r="E152" s="26"/>
      <c r="F152" s="58"/>
      <c r="G152" s="58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spans="1:24" ht="15.75" customHeight="1" x14ac:dyDescent="0.35">
      <c r="A153" s="64"/>
      <c r="B153" s="58"/>
      <c r="C153" s="64"/>
      <c r="D153" s="26"/>
      <c r="E153" s="26"/>
      <c r="F153" s="58"/>
      <c r="G153" s="58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spans="1:24" ht="15.75" customHeight="1" x14ac:dyDescent="0.35">
      <c r="A154" s="64"/>
      <c r="B154" s="58"/>
      <c r="C154" s="64"/>
      <c r="D154" s="26"/>
      <c r="E154" s="26"/>
      <c r="F154" s="58"/>
      <c r="G154" s="58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spans="1:24" ht="15.75" customHeight="1" x14ac:dyDescent="0.35">
      <c r="A155" s="64"/>
      <c r="B155" s="58"/>
      <c r="C155" s="64"/>
      <c r="D155" s="26"/>
      <c r="E155" s="26"/>
      <c r="F155" s="58"/>
      <c r="G155" s="58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spans="1:24" ht="15.75" customHeight="1" x14ac:dyDescent="0.35">
      <c r="A156" s="64"/>
      <c r="B156" s="58"/>
      <c r="C156" s="64"/>
      <c r="D156" s="26"/>
      <c r="E156" s="26"/>
      <c r="F156" s="58"/>
      <c r="G156" s="58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spans="1:24" ht="15.75" customHeight="1" x14ac:dyDescent="0.35">
      <c r="A157" s="64"/>
      <c r="B157" s="58"/>
      <c r="C157" s="64"/>
      <c r="D157" s="26"/>
      <c r="E157" s="26"/>
      <c r="F157" s="58"/>
      <c r="G157" s="58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spans="1:24" ht="15.75" customHeight="1" x14ac:dyDescent="0.35">
      <c r="A158" s="64"/>
      <c r="B158" s="58"/>
      <c r="C158" s="64"/>
      <c r="D158" s="26"/>
      <c r="E158" s="26"/>
      <c r="F158" s="58"/>
      <c r="G158" s="58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spans="1:24" ht="15.75" customHeight="1" x14ac:dyDescent="0.35">
      <c r="A159" s="64"/>
      <c r="B159" s="58"/>
      <c r="C159" s="64"/>
      <c r="D159" s="26"/>
      <c r="E159" s="26"/>
      <c r="F159" s="58"/>
      <c r="G159" s="58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spans="1:24" ht="15.75" customHeight="1" x14ac:dyDescent="0.35">
      <c r="A160" s="64"/>
      <c r="B160" s="58"/>
      <c r="C160" s="64"/>
      <c r="D160" s="26"/>
      <c r="E160" s="26"/>
      <c r="F160" s="58"/>
      <c r="G160" s="58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spans="1:24" ht="15.75" customHeight="1" x14ac:dyDescent="0.35">
      <c r="A161" s="64"/>
      <c r="B161" s="58"/>
      <c r="C161" s="64"/>
      <c r="D161" s="26"/>
      <c r="E161" s="26"/>
      <c r="F161" s="58"/>
      <c r="G161" s="58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spans="1:24" ht="15.75" customHeight="1" x14ac:dyDescent="0.35">
      <c r="A162" s="64"/>
      <c r="B162" s="58"/>
      <c r="C162" s="64"/>
      <c r="D162" s="26"/>
      <c r="E162" s="26"/>
      <c r="F162" s="58"/>
      <c r="G162" s="58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spans="1:24" ht="15.75" customHeight="1" x14ac:dyDescent="0.35">
      <c r="A163" s="64"/>
      <c r="B163" s="58"/>
      <c r="C163" s="64"/>
      <c r="D163" s="26"/>
      <c r="E163" s="26"/>
      <c r="F163" s="58"/>
      <c r="G163" s="58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spans="1:24" ht="15.75" customHeight="1" x14ac:dyDescent="0.35">
      <c r="A164" s="64"/>
      <c r="B164" s="58"/>
      <c r="C164" s="64"/>
      <c r="D164" s="26"/>
      <c r="E164" s="26"/>
      <c r="F164" s="58"/>
      <c r="G164" s="58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spans="1:24" ht="15.75" customHeight="1" x14ac:dyDescent="0.35">
      <c r="A165" s="64"/>
      <c r="B165" s="58"/>
      <c r="C165" s="64"/>
      <c r="D165" s="26"/>
      <c r="E165" s="26"/>
      <c r="F165" s="58"/>
      <c r="G165" s="58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spans="1:24" ht="15.75" customHeight="1" x14ac:dyDescent="0.35">
      <c r="A166" s="64"/>
      <c r="B166" s="58"/>
      <c r="C166" s="64"/>
      <c r="D166" s="26"/>
      <c r="E166" s="26"/>
      <c r="F166" s="58"/>
      <c r="G166" s="58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spans="1:24" ht="15.75" customHeight="1" x14ac:dyDescent="0.35">
      <c r="A167" s="64"/>
      <c r="B167" s="58"/>
      <c r="C167" s="64"/>
      <c r="D167" s="26"/>
      <c r="E167" s="26"/>
      <c r="F167" s="58"/>
      <c r="G167" s="58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spans="1:24" ht="15.75" customHeight="1" x14ac:dyDescent="0.35">
      <c r="A168" s="64"/>
      <c r="B168" s="58"/>
      <c r="C168" s="64"/>
      <c r="D168" s="26"/>
      <c r="E168" s="26"/>
      <c r="F168" s="58"/>
      <c r="G168" s="58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spans="1:24" ht="15.75" customHeight="1" x14ac:dyDescent="0.35">
      <c r="A169" s="64"/>
      <c r="B169" s="58"/>
      <c r="C169" s="64"/>
      <c r="D169" s="26"/>
      <c r="E169" s="26"/>
      <c r="F169" s="58"/>
      <c r="G169" s="58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spans="1:24" ht="15.75" customHeight="1" x14ac:dyDescent="0.35">
      <c r="A170" s="64"/>
      <c r="B170" s="58"/>
      <c r="C170" s="64"/>
      <c r="D170" s="26"/>
      <c r="E170" s="26"/>
      <c r="F170" s="58"/>
      <c r="G170" s="58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spans="1:24" ht="15.75" customHeight="1" x14ac:dyDescent="0.35">
      <c r="A171" s="64"/>
      <c r="B171" s="58"/>
      <c r="C171" s="64"/>
      <c r="D171" s="26"/>
      <c r="E171" s="26"/>
      <c r="F171" s="58"/>
      <c r="G171" s="58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spans="1:24" ht="15.75" customHeight="1" x14ac:dyDescent="0.35">
      <c r="A172" s="64"/>
      <c r="B172" s="58"/>
      <c r="C172" s="64"/>
      <c r="D172" s="26"/>
      <c r="E172" s="26"/>
      <c r="F172" s="58"/>
      <c r="G172" s="58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spans="1:24" ht="15.75" customHeight="1" x14ac:dyDescent="0.35">
      <c r="A173" s="64"/>
      <c r="B173" s="58"/>
      <c r="C173" s="64"/>
      <c r="D173" s="26"/>
      <c r="E173" s="26"/>
      <c r="F173" s="58"/>
      <c r="G173" s="58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spans="1:24" ht="15.75" customHeight="1" x14ac:dyDescent="0.35">
      <c r="A174" s="64"/>
      <c r="B174" s="58"/>
      <c r="C174" s="64"/>
      <c r="D174" s="26"/>
      <c r="E174" s="26"/>
      <c r="F174" s="58"/>
      <c r="G174" s="58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spans="1:24" ht="15.75" customHeight="1" x14ac:dyDescent="0.35">
      <c r="A175" s="64"/>
      <c r="B175" s="58"/>
      <c r="C175" s="64"/>
      <c r="D175" s="26"/>
      <c r="E175" s="26"/>
      <c r="F175" s="58"/>
      <c r="G175" s="58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spans="1:24" ht="15.75" customHeight="1" x14ac:dyDescent="0.35">
      <c r="A176" s="64"/>
      <c r="B176" s="58"/>
      <c r="C176" s="64"/>
      <c r="D176" s="26"/>
      <c r="E176" s="26"/>
      <c r="F176" s="58"/>
      <c r="G176" s="58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spans="1:24" ht="15.75" customHeight="1" x14ac:dyDescent="0.35">
      <c r="A177" s="64"/>
      <c r="B177" s="58"/>
      <c r="C177" s="64"/>
      <c r="D177" s="26"/>
      <c r="E177" s="26"/>
      <c r="F177" s="58"/>
      <c r="G177" s="58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spans="1:24" ht="15.75" customHeight="1" x14ac:dyDescent="0.35">
      <c r="A178" s="64"/>
      <c r="B178" s="58"/>
      <c r="C178" s="64"/>
      <c r="D178" s="26"/>
      <c r="E178" s="26"/>
      <c r="F178" s="58"/>
      <c r="G178" s="58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spans="1:24" ht="15.75" customHeight="1" x14ac:dyDescent="0.35">
      <c r="A179" s="64"/>
      <c r="B179" s="58"/>
      <c r="C179" s="64"/>
      <c r="D179" s="26"/>
      <c r="E179" s="26"/>
      <c r="F179" s="58"/>
      <c r="G179" s="58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spans="1:24" ht="15.75" customHeight="1" x14ac:dyDescent="0.35">
      <c r="A180" s="64"/>
      <c r="B180" s="58"/>
      <c r="C180" s="64"/>
      <c r="D180" s="26"/>
      <c r="E180" s="26"/>
      <c r="F180" s="58"/>
      <c r="G180" s="58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spans="1:24" ht="15.75" customHeight="1" x14ac:dyDescent="0.35">
      <c r="A181" s="64"/>
      <c r="B181" s="58"/>
      <c r="C181" s="64"/>
      <c r="D181" s="26"/>
      <c r="E181" s="26"/>
      <c r="F181" s="58"/>
      <c r="G181" s="58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spans="1:24" ht="15.75" customHeight="1" x14ac:dyDescent="0.35">
      <c r="A182" s="64"/>
      <c r="B182" s="58"/>
      <c r="C182" s="64"/>
      <c r="D182" s="26"/>
      <c r="E182" s="26"/>
      <c r="F182" s="58"/>
      <c r="G182" s="58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spans="1:24" ht="15.75" customHeight="1" x14ac:dyDescent="0.35">
      <c r="A183" s="64"/>
      <c r="B183" s="58"/>
      <c r="C183" s="64"/>
      <c r="D183" s="26"/>
      <c r="E183" s="26"/>
      <c r="F183" s="58"/>
      <c r="G183" s="58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spans="1:24" ht="15.75" customHeight="1" x14ac:dyDescent="0.35">
      <c r="A184" s="64"/>
      <c r="B184" s="58"/>
      <c r="C184" s="64"/>
      <c r="D184" s="26"/>
      <c r="E184" s="26"/>
      <c r="F184" s="58"/>
      <c r="G184" s="58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spans="1:24" ht="15.75" customHeight="1" x14ac:dyDescent="0.35">
      <c r="A185" s="64"/>
      <c r="B185" s="58"/>
      <c r="C185" s="64"/>
      <c r="D185" s="26"/>
      <c r="E185" s="26"/>
      <c r="F185" s="58"/>
      <c r="G185" s="58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spans="1:24" ht="15.75" customHeight="1" x14ac:dyDescent="0.35">
      <c r="A186" s="64"/>
      <c r="B186" s="58"/>
      <c r="C186" s="64"/>
      <c r="D186" s="26"/>
      <c r="E186" s="26"/>
      <c r="F186" s="58"/>
      <c r="G186" s="58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spans="1:24" ht="15.75" customHeight="1" x14ac:dyDescent="0.35">
      <c r="A187" s="64"/>
      <c r="B187" s="58"/>
      <c r="C187" s="64"/>
      <c r="D187" s="26"/>
      <c r="E187" s="26"/>
      <c r="F187" s="58"/>
      <c r="G187" s="58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spans="1:24" ht="15.75" customHeight="1" x14ac:dyDescent="0.35">
      <c r="A188" s="64"/>
      <c r="B188" s="58"/>
      <c r="C188" s="64"/>
      <c r="D188" s="26"/>
      <c r="E188" s="26"/>
      <c r="F188" s="58"/>
      <c r="G188" s="58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spans="1:24" ht="15.75" customHeight="1" x14ac:dyDescent="0.35">
      <c r="A189" s="64"/>
      <c r="B189" s="58"/>
      <c r="C189" s="64"/>
      <c r="D189" s="26"/>
      <c r="E189" s="26"/>
      <c r="F189" s="58"/>
      <c r="G189" s="58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spans="1:24" ht="15.75" customHeight="1" x14ac:dyDescent="0.35">
      <c r="A190" s="64"/>
      <c r="B190" s="58"/>
      <c r="C190" s="64"/>
      <c r="D190" s="26"/>
      <c r="E190" s="26"/>
      <c r="F190" s="58"/>
      <c r="G190" s="58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 spans="1:24" ht="15.75" customHeight="1" x14ac:dyDescent="0.35">
      <c r="A191" s="64"/>
      <c r="B191" s="58"/>
      <c r="C191" s="64"/>
      <c r="D191" s="26"/>
      <c r="E191" s="26"/>
      <c r="F191" s="58"/>
      <c r="G191" s="58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 spans="1:24" ht="15.75" customHeight="1" x14ac:dyDescent="0.35">
      <c r="A192" s="64"/>
      <c r="B192" s="58"/>
      <c r="C192" s="64"/>
      <c r="D192" s="26"/>
      <c r="E192" s="26"/>
      <c r="F192" s="58"/>
      <c r="G192" s="58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spans="1:24" ht="15.75" customHeight="1" x14ac:dyDescent="0.35">
      <c r="A193" s="64"/>
      <c r="B193" s="58"/>
      <c r="C193" s="64"/>
      <c r="D193" s="26"/>
      <c r="E193" s="26"/>
      <c r="F193" s="58"/>
      <c r="G193" s="58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spans="1:24" ht="15.75" customHeight="1" x14ac:dyDescent="0.35">
      <c r="A194" s="64"/>
      <c r="B194" s="58"/>
      <c r="C194" s="64"/>
      <c r="D194" s="26"/>
      <c r="E194" s="26"/>
      <c r="F194" s="58"/>
      <c r="G194" s="58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spans="1:24" ht="15.75" customHeight="1" x14ac:dyDescent="0.35">
      <c r="A195" s="64"/>
      <c r="B195" s="58"/>
      <c r="C195" s="64"/>
      <c r="D195" s="26"/>
      <c r="E195" s="26"/>
      <c r="F195" s="58"/>
      <c r="G195" s="58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 spans="1:24" ht="15.75" customHeight="1" x14ac:dyDescent="0.35">
      <c r="A196" s="64"/>
      <c r="B196" s="58"/>
      <c r="C196" s="64"/>
      <c r="D196" s="26"/>
      <c r="E196" s="26"/>
      <c r="F196" s="58"/>
      <c r="G196" s="58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 spans="1:24" ht="15.75" customHeight="1" x14ac:dyDescent="0.35">
      <c r="A197" s="64"/>
      <c r="B197" s="58"/>
      <c r="C197" s="64"/>
      <c r="D197" s="26"/>
      <c r="E197" s="26"/>
      <c r="F197" s="58"/>
      <c r="G197" s="58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 spans="1:24" ht="15.75" customHeight="1" x14ac:dyDescent="0.35">
      <c r="A198" s="64"/>
      <c r="B198" s="58"/>
      <c r="C198" s="64"/>
      <c r="D198" s="26"/>
      <c r="E198" s="26"/>
      <c r="F198" s="58"/>
      <c r="G198" s="58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 spans="1:24" ht="15.75" customHeight="1" x14ac:dyDescent="0.35">
      <c r="A199" s="64"/>
      <c r="B199" s="58"/>
      <c r="C199" s="64"/>
      <c r="D199" s="26"/>
      <c r="E199" s="26"/>
      <c r="F199" s="58"/>
      <c r="G199" s="58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 spans="1:24" ht="15.75" customHeight="1" x14ac:dyDescent="0.35">
      <c r="A200" s="64"/>
      <c r="B200" s="58"/>
      <c r="C200" s="64"/>
      <c r="D200" s="26"/>
      <c r="E200" s="26"/>
      <c r="F200" s="58"/>
      <c r="G200" s="58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 spans="1:24" ht="15.75" customHeight="1" x14ac:dyDescent="0.35">
      <c r="A201" s="64"/>
      <c r="B201" s="58"/>
      <c r="C201" s="64"/>
      <c r="D201" s="26"/>
      <c r="E201" s="26"/>
      <c r="F201" s="58"/>
      <c r="G201" s="58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 spans="1:24" ht="15.75" customHeight="1" x14ac:dyDescent="0.35">
      <c r="A202" s="64"/>
      <c r="B202" s="58"/>
      <c r="C202" s="64"/>
      <c r="D202" s="26"/>
      <c r="E202" s="26"/>
      <c r="F202" s="58"/>
      <c r="G202" s="58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 spans="1:24" ht="15.75" customHeight="1" x14ac:dyDescent="0.35">
      <c r="A203" s="64"/>
      <c r="B203" s="58"/>
      <c r="C203" s="64"/>
      <c r="D203" s="26"/>
      <c r="E203" s="26"/>
      <c r="F203" s="58"/>
      <c r="G203" s="58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 spans="1:24" ht="15.75" customHeight="1" x14ac:dyDescent="0.35">
      <c r="A204" s="64"/>
      <c r="B204" s="58"/>
      <c r="C204" s="64"/>
      <c r="D204" s="26"/>
      <c r="E204" s="26"/>
      <c r="F204" s="58"/>
      <c r="G204" s="58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 spans="1:24" ht="15.75" customHeight="1" x14ac:dyDescent="0.35">
      <c r="A205" s="64"/>
      <c r="B205" s="58"/>
      <c r="C205" s="64"/>
      <c r="D205" s="26"/>
      <c r="E205" s="26"/>
      <c r="F205" s="58"/>
      <c r="G205" s="58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 spans="1:24" ht="15.75" customHeight="1" x14ac:dyDescent="0.35">
      <c r="A206" s="64"/>
      <c r="B206" s="58"/>
      <c r="C206" s="64"/>
      <c r="D206" s="26"/>
      <c r="E206" s="26"/>
      <c r="F206" s="58"/>
      <c r="G206" s="58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 spans="1:24" ht="15.75" customHeight="1" x14ac:dyDescent="0.35">
      <c r="A207" s="64"/>
      <c r="B207" s="58"/>
      <c r="C207" s="64"/>
      <c r="D207" s="26"/>
      <c r="E207" s="26"/>
      <c r="F207" s="58"/>
      <c r="G207" s="58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 spans="1:24" ht="15.75" customHeight="1" x14ac:dyDescent="0.35">
      <c r="A208" s="64"/>
      <c r="B208" s="58"/>
      <c r="C208" s="64"/>
      <c r="D208" s="26"/>
      <c r="E208" s="26"/>
      <c r="F208" s="58"/>
      <c r="G208" s="58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 spans="1:24" ht="15.75" customHeight="1" x14ac:dyDescent="0.35">
      <c r="A209" s="64"/>
      <c r="B209" s="58"/>
      <c r="C209" s="64"/>
      <c r="D209" s="26"/>
      <c r="E209" s="26"/>
      <c r="F209" s="58"/>
      <c r="G209" s="58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 spans="1:24" ht="15.75" customHeight="1" x14ac:dyDescent="0.35">
      <c r="A210" s="64"/>
      <c r="B210" s="58"/>
      <c r="C210" s="64"/>
      <c r="D210" s="26"/>
      <c r="E210" s="26"/>
      <c r="F210" s="58"/>
      <c r="G210" s="58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 spans="1:24" ht="15.75" customHeight="1" x14ac:dyDescent="0.35">
      <c r="A211" s="64"/>
      <c r="B211" s="58"/>
      <c r="C211" s="64"/>
      <c r="D211" s="26"/>
      <c r="E211" s="26"/>
      <c r="F211" s="58"/>
      <c r="G211" s="58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 spans="1:24" ht="15.75" customHeight="1" x14ac:dyDescent="0.35">
      <c r="A212" s="64"/>
      <c r="B212" s="58"/>
      <c r="C212" s="64"/>
      <c r="D212" s="26"/>
      <c r="E212" s="26"/>
      <c r="F212" s="58"/>
      <c r="G212" s="58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 spans="1:24" ht="15.75" customHeight="1" x14ac:dyDescent="0.35">
      <c r="A213" s="64"/>
      <c r="B213" s="58"/>
      <c r="C213" s="64"/>
      <c r="D213" s="26"/>
      <c r="E213" s="26"/>
      <c r="F213" s="58"/>
      <c r="G213" s="58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 spans="1:24" ht="15.75" customHeight="1" x14ac:dyDescent="0.35">
      <c r="A214" s="64"/>
      <c r="B214" s="58"/>
      <c r="C214" s="64"/>
      <c r="D214" s="26"/>
      <c r="E214" s="26"/>
      <c r="F214" s="58"/>
      <c r="G214" s="58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 spans="1:24" ht="15.75" customHeight="1" x14ac:dyDescent="0.35">
      <c r="A215" s="64"/>
      <c r="B215" s="58"/>
      <c r="C215" s="64"/>
      <c r="D215" s="26"/>
      <c r="E215" s="26"/>
      <c r="F215" s="58"/>
      <c r="G215" s="58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 spans="1:24" ht="15.75" customHeight="1" x14ac:dyDescent="0.35">
      <c r="A216" s="64"/>
      <c r="B216" s="58"/>
      <c r="C216" s="64"/>
      <c r="D216" s="26"/>
      <c r="E216" s="26"/>
      <c r="F216" s="58"/>
      <c r="G216" s="58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 spans="1:24" ht="15.75" customHeight="1" x14ac:dyDescent="0.35">
      <c r="A217" s="64"/>
      <c r="B217" s="58"/>
      <c r="C217" s="64"/>
      <c r="D217" s="26"/>
      <c r="E217" s="26"/>
      <c r="F217" s="58"/>
      <c r="G217" s="58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 spans="1:24" ht="15.75" customHeight="1" x14ac:dyDescent="0.35">
      <c r="A218" s="64"/>
      <c r="B218" s="58"/>
      <c r="C218" s="64"/>
      <c r="D218" s="26"/>
      <c r="E218" s="26"/>
      <c r="F218" s="58"/>
      <c r="G218" s="58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 spans="1:24" ht="15.75" customHeight="1" x14ac:dyDescent="0.35">
      <c r="A219" s="64"/>
      <c r="B219" s="58"/>
      <c r="C219" s="64"/>
      <c r="D219" s="26"/>
      <c r="E219" s="26"/>
      <c r="F219" s="58"/>
      <c r="G219" s="58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</row>
    <row r="220" spans="1:24" ht="15.75" customHeight="1" x14ac:dyDescent="0.35">
      <c r="A220" s="64"/>
      <c r="B220" s="58"/>
      <c r="C220" s="64"/>
      <c r="D220" s="26"/>
      <c r="E220" s="26"/>
      <c r="F220" s="58"/>
      <c r="G220" s="58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</row>
    <row r="221" spans="1:24" ht="15.75" customHeight="1" x14ac:dyDescent="0.35">
      <c r="A221" s="64"/>
      <c r="B221" s="58"/>
      <c r="C221" s="64"/>
      <c r="D221" s="26"/>
      <c r="E221" s="26"/>
      <c r="F221" s="58"/>
      <c r="G221" s="58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</row>
    <row r="222" spans="1:24" ht="15.75" customHeight="1" x14ac:dyDescent="0.35">
      <c r="A222" s="64"/>
      <c r="B222" s="58"/>
      <c r="C222" s="64"/>
      <c r="D222" s="26"/>
      <c r="E222" s="26"/>
      <c r="F222" s="58"/>
      <c r="G222" s="58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</row>
    <row r="223" spans="1:24" ht="15.75" customHeight="1" x14ac:dyDescent="0.35">
      <c r="A223" s="64"/>
      <c r="B223" s="58"/>
      <c r="C223" s="64"/>
      <c r="D223" s="26"/>
      <c r="E223" s="26"/>
      <c r="F223" s="58"/>
      <c r="G223" s="58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</row>
    <row r="224" spans="1:24" ht="15.75" customHeight="1" x14ac:dyDescent="0.35">
      <c r="A224" s="64"/>
      <c r="B224" s="58"/>
      <c r="C224" s="64"/>
      <c r="D224" s="26"/>
      <c r="E224" s="26"/>
      <c r="F224" s="58"/>
      <c r="G224" s="58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</row>
    <row r="225" spans="1:24" ht="15.75" customHeight="1" x14ac:dyDescent="0.35">
      <c r="A225" s="64"/>
      <c r="B225" s="58"/>
      <c r="C225" s="64"/>
      <c r="D225" s="26"/>
      <c r="E225" s="26"/>
      <c r="F225" s="58"/>
      <c r="G225" s="58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</row>
    <row r="226" spans="1:24" ht="15.75" customHeight="1" x14ac:dyDescent="0.35">
      <c r="A226" s="64"/>
      <c r="B226" s="58"/>
      <c r="C226" s="64"/>
      <c r="D226" s="26"/>
      <c r="E226" s="26"/>
      <c r="F226" s="58"/>
      <c r="G226" s="58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</row>
    <row r="227" spans="1:24" ht="15.75" customHeight="1" x14ac:dyDescent="0.35">
      <c r="A227" s="64"/>
      <c r="B227" s="58"/>
      <c r="C227" s="64"/>
      <c r="D227" s="26"/>
      <c r="E227" s="26"/>
      <c r="F227" s="58"/>
      <c r="G227" s="58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</row>
    <row r="228" spans="1:24" ht="15.75" customHeight="1" x14ac:dyDescent="0.35">
      <c r="A228" s="64"/>
      <c r="B228" s="58"/>
      <c r="C228" s="64"/>
      <c r="D228" s="26"/>
      <c r="E228" s="26"/>
      <c r="F228" s="58"/>
      <c r="G228" s="58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</row>
    <row r="229" spans="1:24" ht="15.75" customHeight="1" x14ac:dyDescent="0.35">
      <c r="A229" s="64"/>
      <c r="B229" s="58"/>
      <c r="C229" s="64"/>
      <c r="D229" s="26"/>
      <c r="E229" s="26"/>
      <c r="F229" s="58"/>
      <c r="G229" s="58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</row>
    <row r="230" spans="1:24" ht="15.75" customHeight="1" x14ac:dyDescent="0.35">
      <c r="A230" s="64"/>
      <c r="B230" s="58"/>
      <c r="C230" s="64"/>
      <c r="D230" s="26"/>
      <c r="E230" s="26"/>
      <c r="F230" s="58"/>
      <c r="G230" s="58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</row>
    <row r="231" spans="1:24" ht="15.75" customHeight="1" x14ac:dyDescent="0.35">
      <c r="A231" s="64"/>
      <c r="B231" s="58"/>
      <c r="C231" s="64"/>
      <c r="D231" s="26"/>
      <c r="E231" s="26"/>
      <c r="F231" s="58"/>
      <c r="G231" s="58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</row>
    <row r="232" spans="1:24" ht="15.75" customHeight="1" x14ac:dyDescent="0.35">
      <c r="A232" s="64"/>
      <c r="B232" s="58"/>
      <c r="C232" s="64"/>
      <c r="D232" s="26"/>
      <c r="E232" s="26"/>
      <c r="F232" s="58"/>
      <c r="G232" s="58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</row>
    <row r="233" spans="1:24" ht="15.75" customHeight="1" x14ac:dyDescent="0.35">
      <c r="A233" s="64"/>
      <c r="B233" s="58"/>
      <c r="C233" s="64"/>
      <c r="D233" s="26"/>
      <c r="E233" s="26"/>
      <c r="F233" s="58"/>
      <c r="G233" s="58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</row>
    <row r="234" spans="1:24" ht="15.75" customHeight="1" x14ac:dyDescent="0.35">
      <c r="A234" s="64"/>
      <c r="B234" s="58"/>
      <c r="C234" s="64"/>
      <c r="D234" s="26"/>
      <c r="E234" s="26"/>
      <c r="F234" s="58"/>
      <c r="G234" s="58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</row>
    <row r="235" spans="1:24" ht="15.75" customHeight="1" x14ac:dyDescent="0.35">
      <c r="A235" s="64"/>
      <c r="B235" s="58"/>
      <c r="C235" s="64"/>
      <c r="D235" s="26"/>
      <c r="E235" s="26"/>
      <c r="F235" s="58"/>
      <c r="G235" s="58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</row>
    <row r="236" spans="1:24" ht="15.75" customHeight="1" x14ac:dyDescent="0.35">
      <c r="A236" s="64"/>
      <c r="B236" s="58"/>
      <c r="C236" s="64"/>
      <c r="D236" s="26"/>
      <c r="E236" s="26"/>
      <c r="F236" s="58"/>
      <c r="G236" s="58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</row>
    <row r="237" spans="1:24" ht="15.75" customHeight="1" x14ac:dyDescent="0.35">
      <c r="A237" s="64"/>
      <c r="B237" s="58"/>
      <c r="C237" s="64"/>
      <c r="D237" s="26"/>
      <c r="E237" s="26"/>
      <c r="F237" s="58"/>
      <c r="G237" s="58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</row>
    <row r="238" spans="1:24" ht="15.75" customHeight="1" x14ac:dyDescent="0.35">
      <c r="A238" s="64"/>
      <c r="B238" s="58"/>
      <c r="C238" s="64"/>
      <c r="D238" s="26"/>
      <c r="E238" s="26"/>
      <c r="F238" s="58"/>
      <c r="G238" s="58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</row>
    <row r="239" spans="1:24" ht="15.75" customHeight="1" x14ac:dyDescent="0.35">
      <c r="A239" s="64"/>
      <c r="B239" s="58"/>
      <c r="C239" s="64"/>
      <c r="D239" s="26"/>
      <c r="E239" s="26"/>
      <c r="F239" s="58"/>
      <c r="G239" s="58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</row>
    <row r="240" spans="1:24" ht="15.75" customHeight="1" x14ac:dyDescent="0.35">
      <c r="A240" s="64"/>
      <c r="B240" s="58"/>
      <c r="C240" s="64"/>
      <c r="D240" s="26"/>
      <c r="E240" s="26"/>
      <c r="F240" s="58"/>
      <c r="G240" s="58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</row>
    <row r="241" spans="1:24" ht="15.75" customHeight="1" x14ac:dyDescent="0.35">
      <c r="A241" s="64"/>
      <c r="B241" s="58"/>
      <c r="C241" s="64"/>
      <c r="D241" s="26"/>
      <c r="E241" s="26"/>
      <c r="F241" s="58"/>
      <c r="G241" s="58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</row>
    <row r="242" spans="1:24" ht="15.75" customHeight="1" x14ac:dyDescent="0.35">
      <c r="A242" s="64"/>
      <c r="B242" s="58"/>
      <c r="C242" s="64"/>
      <c r="D242" s="26"/>
      <c r="E242" s="26"/>
      <c r="F242" s="58"/>
      <c r="G242" s="58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</row>
    <row r="243" spans="1:24" ht="15.75" customHeight="1" x14ac:dyDescent="0.35">
      <c r="A243" s="64"/>
      <c r="B243" s="58"/>
      <c r="C243" s="64"/>
      <c r="D243" s="26"/>
      <c r="E243" s="26"/>
      <c r="F243" s="58"/>
      <c r="G243" s="58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</row>
    <row r="244" spans="1:24" ht="15.75" customHeight="1" x14ac:dyDescent="0.35">
      <c r="A244" s="64"/>
      <c r="B244" s="58"/>
      <c r="C244" s="64"/>
      <c r="D244" s="26"/>
      <c r="E244" s="26"/>
      <c r="F244" s="58"/>
      <c r="G244" s="58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</row>
    <row r="245" spans="1:24" ht="15.75" customHeight="1" x14ac:dyDescent="0.35">
      <c r="A245" s="64"/>
      <c r="B245" s="58"/>
      <c r="C245" s="64"/>
      <c r="D245" s="26"/>
      <c r="E245" s="26"/>
      <c r="F245" s="58"/>
      <c r="G245" s="58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</row>
    <row r="246" spans="1:24" ht="15.75" customHeight="1" x14ac:dyDescent="0.35">
      <c r="A246" s="64"/>
      <c r="B246" s="58"/>
      <c r="C246" s="64"/>
      <c r="D246" s="26"/>
      <c r="E246" s="26"/>
      <c r="F246" s="58"/>
      <c r="G246" s="58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</row>
    <row r="247" spans="1:24" ht="15.75" customHeight="1" x14ac:dyDescent="0.35">
      <c r="A247" s="64"/>
      <c r="B247" s="58"/>
      <c r="C247" s="64"/>
      <c r="D247" s="26"/>
      <c r="E247" s="26"/>
      <c r="F247" s="58"/>
      <c r="G247" s="58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</row>
    <row r="248" spans="1:24" ht="15.75" customHeight="1" x14ac:dyDescent="0.35">
      <c r="A248" s="64"/>
      <c r="B248" s="58"/>
      <c r="C248" s="64"/>
      <c r="D248" s="26"/>
      <c r="E248" s="26"/>
      <c r="F248" s="58"/>
      <c r="G248" s="58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</row>
    <row r="249" spans="1:24" ht="15.75" customHeight="1" x14ac:dyDescent="0.35">
      <c r="A249" s="64"/>
      <c r="B249" s="58"/>
      <c r="C249" s="64"/>
      <c r="D249" s="26"/>
      <c r="E249" s="26"/>
      <c r="F249" s="58"/>
      <c r="G249" s="58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</row>
    <row r="250" spans="1:24" ht="15.75" customHeight="1" x14ac:dyDescent="0.35">
      <c r="A250" s="64"/>
      <c r="B250" s="58"/>
      <c r="C250" s="64"/>
      <c r="D250" s="26"/>
      <c r="E250" s="26"/>
      <c r="F250" s="58"/>
      <c r="G250" s="58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</row>
    <row r="251" spans="1:24" ht="15.75" customHeight="1" x14ac:dyDescent="0.35">
      <c r="A251" s="64"/>
      <c r="B251" s="58"/>
      <c r="C251" s="64"/>
      <c r="D251" s="26"/>
      <c r="E251" s="26"/>
      <c r="F251" s="58"/>
      <c r="G251" s="58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</row>
    <row r="252" spans="1:24" ht="15.75" customHeight="1" x14ac:dyDescent="0.35">
      <c r="A252" s="64"/>
      <c r="B252" s="58"/>
      <c r="C252" s="64"/>
      <c r="D252" s="26"/>
      <c r="E252" s="26"/>
      <c r="F252" s="58"/>
      <c r="G252" s="58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</row>
    <row r="253" spans="1:24" ht="15.75" customHeight="1" x14ac:dyDescent="0.35">
      <c r="A253" s="64"/>
      <c r="B253" s="58"/>
      <c r="C253" s="64"/>
      <c r="D253" s="26"/>
      <c r="E253" s="26"/>
      <c r="F253" s="58"/>
      <c r="G253" s="58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</row>
    <row r="254" spans="1:24" ht="15.75" customHeight="1" x14ac:dyDescent="0.35">
      <c r="A254" s="64"/>
      <c r="B254" s="58"/>
      <c r="C254" s="64"/>
      <c r="D254" s="26"/>
      <c r="E254" s="26"/>
      <c r="F254" s="58"/>
      <c r="G254" s="58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</row>
    <row r="255" spans="1:24" ht="15.75" customHeight="1" x14ac:dyDescent="0.35">
      <c r="A255" s="64"/>
      <c r="B255" s="58"/>
      <c r="C255" s="64"/>
      <c r="D255" s="26"/>
      <c r="E255" s="26"/>
      <c r="F255" s="58"/>
      <c r="G255" s="58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</row>
    <row r="256" spans="1:24" ht="15.75" customHeight="1" x14ac:dyDescent="0.35">
      <c r="A256" s="64"/>
      <c r="B256" s="58"/>
      <c r="C256" s="64"/>
      <c r="D256" s="26"/>
      <c r="E256" s="26"/>
      <c r="F256" s="58"/>
      <c r="G256" s="58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</row>
    <row r="257" spans="1:24" ht="15.75" customHeight="1" x14ac:dyDescent="0.35">
      <c r="A257" s="64"/>
      <c r="B257" s="58"/>
      <c r="C257" s="64"/>
      <c r="D257" s="26"/>
      <c r="E257" s="26"/>
      <c r="F257" s="58"/>
      <c r="G257" s="58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</row>
    <row r="258" spans="1:24" ht="15.75" customHeight="1" x14ac:dyDescent="0.35">
      <c r="A258" s="64"/>
      <c r="B258" s="58"/>
      <c r="C258" s="64"/>
      <c r="D258" s="26"/>
      <c r="E258" s="26"/>
      <c r="F258" s="58"/>
      <c r="G258" s="58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</row>
    <row r="259" spans="1:24" ht="15.75" customHeight="1" x14ac:dyDescent="0.35">
      <c r="A259" s="64"/>
      <c r="B259" s="58"/>
      <c r="C259" s="64"/>
      <c r="D259" s="26"/>
      <c r="E259" s="26"/>
      <c r="F259" s="58"/>
      <c r="G259" s="58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</row>
    <row r="260" spans="1:24" ht="15.75" customHeight="1" x14ac:dyDescent="0.35">
      <c r="A260" s="64"/>
      <c r="B260" s="58"/>
      <c r="C260" s="64"/>
      <c r="D260" s="26"/>
      <c r="E260" s="26"/>
      <c r="F260" s="58"/>
      <c r="G260" s="58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</row>
    <row r="261" spans="1:24" ht="15.75" customHeight="1" x14ac:dyDescent="0.35">
      <c r="A261" s="72"/>
      <c r="C261" s="72"/>
      <c r="F261" s="56"/>
      <c r="G261" s="56"/>
    </row>
    <row r="262" spans="1:24" ht="15.75" customHeight="1" x14ac:dyDescent="0.35">
      <c r="A262" s="72"/>
      <c r="C262" s="72"/>
      <c r="F262" s="56"/>
      <c r="G262" s="56"/>
    </row>
    <row r="263" spans="1:24" ht="15.75" customHeight="1" x14ac:dyDescent="0.35">
      <c r="A263" s="72"/>
      <c r="C263" s="72"/>
      <c r="F263" s="56"/>
      <c r="G263" s="56"/>
    </row>
    <row r="264" spans="1:24" ht="15.75" customHeight="1" x14ac:dyDescent="0.35">
      <c r="A264" s="72"/>
      <c r="C264" s="72"/>
      <c r="F264" s="56"/>
      <c r="G264" s="56"/>
    </row>
    <row r="265" spans="1:24" ht="15.75" customHeight="1" x14ac:dyDescent="0.35">
      <c r="A265" s="72"/>
      <c r="C265" s="72"/>
      <c r="F265" s="56"/>
      <c r="G265" s="56"/>
    </row>
    <row r="266" spans="1:24" ht="15.75" customHeight="1" x14ac:dyDescent="0.35">
      <c r="A266" s="72"/>
      <c r="C266" s="72"/>
      <c r="F266" s="56"/>
      <c r="G266" s="56"/>
    </row>
    <row r="267" spans="1:24" ht="15.75" customHeight="1" x14ac:dyDescent="0.35">
      <c r="A267" s="72"/>
      <c r="C267" s="72"/>
      <c r="F267" s="56"/>
      <c r="G267" s="56"/>
    </row>
    <row r="268" spans="1:24" ht="15.75" customHeight="1" x14ac:dyDescent="0.35">
      <c r="A268" s="72"/>
      <c r="C268" s="72"/>
      <c r="F268" s="56"/>
      <c r="G268" s="56"/>
    </row>
    <row r="269" spans="1:24" ht="15.75" customHeight="1" x14ac:dyDescent="0.35">
      <c r="A269" s="72"/>
      <c r="C269" s="72"/>
      <c r="F269" s="56"/>
      <c r="G269" s="56"/>
    </row>
    <row r="270" spans="1:24" ht="15.75" customHeight="1" x14ac:dyDescent="0.35">
      <c r="A270" s="72"/>
      <c r="C270" s="72"/>
      <c r="F270" s="56"/>
      <c r="G270" s="56"/>
    </row>
    <row r="271" spans="1:24" ht="15.75" customHeight="1" x14ac:dyDescent="0.35">
      <c r="A271" s="72"/>
      <c r="C271" s="72"/>
      <c r="F271" s="56"/>
      <c r="G271" s="56"/>
    </row>
    <row r="272" spans="1:24" ht="15.75" customHeight="1" x14ac:dyDescent="0.35">
      <c r="A272" s="72"/>
      <c r="C272" s="72"/>
      <c r="F272" s="56"/>
      <c r="G272" s="56"/>
    </row>
    <row r="273" spans="1:7" ht="15.75" customHeight="1" x14ac:dyDescent="0.35">
      <c r="A273" s="72"/>
      <c r="C273" s="72"/>
      <c r="F273" s="56"/>
      <c r="G273" s="56"/>
    </row>
    <row r="274" spans="1:7" ht="15.75" customHeight="1" x14ac:dyDescent="0.35">
      <c r="A274" s="72"/>
      <c r="C274" s="72"/>
      <c r="F274" s="56"/>
      <c r="G274" s="56"/>
    </row>
    <row r="275" spans="1:7" ht="15.75" customHeight="1" x14ac:dyDescent="0.35">
      <c r="A275" s="72"/>
      <c r="C275" s="72"/>
      <c r="F275" s="56"/>
      <c r="G275" s="56"/>
    </row>
    <row r="276" spans="1:7" ht="15.75" customHeight="1" x14ac:dyDescent="0.35">
      <c r="A276" s="72"/>
      <c r="C276" s="72"/>
      <c r="F276" s="56"/>
      <c r="G276" s="56"/>
    </row>
    <row r="277" spans="1:7" ht="15.75" customHeight="1" x14ac:dyDescent="0.35">
      <c r="A277" s="72"/>
      <c r="C277" s="72"/>
      <c r="F277" s="56"/>
      <c r="G277" s="56"/>
    </row>
    <row r="278" spans="1:7" ht="15.75" customHeight="1" x14ac:dyDescent="0.35">
      <c r="A278" s="72"/>
      <c r="C278" s="72"/>
      <c r="F278" s="56"/>
      <c r="G278" s="56"/>
    </row>
    <row r="279" spans="1:7" ht="15.75" customHeight="1" x14ac:dyDescent="0.35">
      <c r="A279" s="72"/>
      <c r="C279" s="72"/>
      <c r="F279" s="56"/>
      <c r="G279" s="56"/>
    </row>
    <row r="280" spans="1:7" ht="15.75" customHeight="1" x14ac:dyDescent="0.35">
      <c r="A280" s="72"/>
      <c r="C280" s="72"/>
      <c r="F280" s="56"/>
      <c r="G280" s="56"/>
    </row>
    <row r="281" spans="1:7" ht="15.75" customHeight="1" x14ac:dyDescent="0.35">
      <c r="A281" s="72"/>
      <c r="C281" s="72"/>
      <c r="F281" s="56"/>
      <c r="G281" s="56"/>
    </row>
    <row r="282" spans="1:7" ht="15.75" customHeight="1" x14ac:dyDescent="0.35">
      <c r="A282" s="72"/>
      <c r="C282" s="72"/>
      <c r="F282" s="56"/>
      <c r="G282" s="56"/>
    </row>
    <row r="283" spans="1:7" ht="15.75" customHeight="1" x14ac:dyDescent="0.35">
      <c r="A283" s="72"/>
      <c r="C283" s="72"/>
      <c r="F283" s="56"/>
      <c r="G283" s="56"/>
    </row>
    <row r="284" spans="1:7" ht="15.75" customHeight="1" x14ac:dyDescent="0.35">
      <c r="A284" s="72"/>
      <c r="C284" s="72"/>
      <c r="F284" s="56"/>
      <c r="G284" s="56"/>
    </row>
    <row r="285" spans="1:7" ht="15.75" customHeight="1" x14ac:dyDescent="0.35">
      <c r="A285" s="72"/>
      <c r="C285" s="72"/>
      <c r="F285" s="56"/>
      <c r="G285" s="56"/>
    </row>
    <row r="286" spans="1:7" ht="15.75" customHeight="1" x14ac:dyDescent="0.35">
      <c r="A286" s="72"/>
      <c r="C286" s="72"/>
      <c r="F286" s="56"/>
      <c r="G286" s="56"/>
    </row>
    <row r="287" spans="1:7" ht="15.75" customHeight="1" x14ac:dyDescent="0.35">
      <c r="A287" s="72"/>
      <c r="C287" s="72"/>
      <c r="F287" s="56"/>
      <c r="G287" s="56"/>
    </row>
    <row r="288" spans="1:7" ht="15.75" customHeight="1" x14ac:dyDescent="0.35">
      <c r="A288" s="72"/>
      <c r="C288" s="72"/>
      <c r="F288" s="56"/>
      <c r="G288" s="56"/>
    </row>
    <row r="289" spans="1:7" ht="15.75" customHeight="1" x14ac:dyDescent="0.35">
      <c r="A289" s="72"/>
      <c r="C289" s="72"/>
      <c r="F289" s="56"/>
      <c r="G289" s="56"/>
    </row>
    <row r="290" spans="1:7" ht="15.75" customHeight="1" x14ac:dyDescent="0.35">
      <c r="A290" s="72"/>
      <c r="C290" s="72"/>
      <c r="F290" s="56"/>
      <c r="G290" s="56"/>
    </row>
    <row r="291" spans="1:7" ht="15.75" customHeight="1" x14ac:dyDescent="0.35">
      <c r="A291" s="72"/>
      <c r="C291" s="72"/>
      <c r="F291" s="56"/>
      <c r="G291" s="56"/>
    </row>
    <row r="292" spans="1:7" ht="15.75" customHeight="1" x14ac:dyDescent="0.35">
      <c r="A292" s="72"/>
      <c r="C292" s="72"/>
      <c r="F292" s="56"/>
      <c r="G292" s="56"/>
    </row>
    <row r="293" spans="1:7" ht="15.75" customHeight="1" x14ac:dyDescent="0.35">
      <c r="A293" s="72"/>
      <c r="C293" s="72"/>
      <c r="F293" s="56"/>
      <c r="G293" s="56"/>
    </row>
    <row r="294" spans="1:7" ht="15.75" customHeight="1" x14ac:dyDescent="0.35">
      <c r="A294" s="72"/>
      <c r="C294" s="72"/>
      <c r="F294" s="56"/>
      <c r="G294" s="56"/>
    </row>
    <row r="295" spans="1:7" ht="15.75" customHeight="1" x14ac:dyDescent="0.35">
      <c r="A295" s="72"/>
      <c r="C295" s="72"/>
      <c r="F295" s="56"/>
      <c r="G295" s="56"/>
    </row>
    <row r="296" spans="1:7" ht="15.75" customHeight="1" x14ac:dyDescent="0.35">
      <c r="A296" s="72"/>
      <c r="C296" s="72"/>
      <c r="F296" s="56"/>
      <c r="G296" s="56"/>
    </row>
    <row r="297" spans="1:7" ht="15.75" customHeight="1" x14ac:dyDescent="0.35">
      <c r="A297" s="72"/>
      <c r="C297" s="72"/>
      <c r="F297" s="56"/>
      <c r="G297" s="56"/>
    </row>
    <row r="298" spans="1:7" ht="15.75" customHeight="1" x14ac:dyDescent="0.35">
      <c r="A298" s="72"/>
      <c r="C298" s="72"/>
      <c r="F298" s="56"/>
      <c r="G298" s="56"/>
    </row>
    <row r="299" spans="1:7" ht="15.75" customHeight="1" x14ac:dyDescent="0.35">
      <c r="A299" s="72"/>
      <c r="C299" s="72"/>
      <c r="F299" s="56"/>
      <c r="G299" s="56"/>
    </row>
    <row r="300" spans="1:7" ht="15.75" customHeight="1" x14ac:dyDescent="0.35">
      <c r="A300" s="72"/>
      <c r="C300" s="72"/>
      <c r="F300" s="56"/>
      <c r="G300" s="56"/>
    </row>
    <row r="301" spans="1:7" ht="15.75" customHeight="1" x14ac:dyDescent="0.35">
      <c r="A301" s="72"/>
      <c r="C301" s="72"/>
      <c r="F301" s="56"/>
      <c r="G301" s="56"/>
    </row>
    <row r="302" spans="1:7" ht="15.75" customHeight="1" x14ac:dyDescent="0.35">
      <c r="A302" s="72"/>
      <c r="C302" s="72"/>
      <c r="F302" s="56"/>
      <c r="G302" s="56"/>
    </row>
    <row r="303" spans="1:7" ht="15.75" customHeight="1" x14ac:dyDescent="0.35">
      <c r="A303" s="72"/>
      <c r="C303" s="72"/>
      <c r="F303" s="56"/>
      <c r="G303" s="56"/>
    </row>
    <row r="304" spans="1:7" ht="15.75" customHeight="1" x14ac:dyDescent="0.35">
      <c r="A304" s="72"/>
      <c r="C304" s="72"/>
      <c r="F304" s="56"/>
      <c r="G304" s="56"/>
    </row>
    <row r="305" spans="1:7" ht="15.75" customHeight="1" x14ac:dyDescent="0.35">
      <c r="A305" s="72"/>
      <c r="C305" s="72"/>
      <c r="F305" s="56"/>
      <c r="G305" s="56"/>
    </row>
    <row r="306" spans="1:7" ht="15.75" customHeight="1" x14ac:dyDescent="0.35">
      <c r="A306" s="72"/>
      <c r="C306" s="72"/>
      <c r="F306" s="56"/>
      <c r="G306" s="56"/>
    </row>
    <row r="307" spans="1:7" ht="15.75" customHeight="1" x14ac:dyDescent="0.35">
      <c r="A307" s="72"/>
      <c r="C307" s="72"/>
      <c r="F307" s="56"/>
      <c r="G307" s="56"/>
    </row>
    <row r="308" spans="1:7" ht="15.75" customHeight="1" x14ac:dyDescent="0.35">
      <c r="A308" s="72"/>
      <c r="C308" s="72"/>
      <c r="F308" s="56"/>
      <c r="G308" s="56"/>
    </row>
    <row r="309" spans="1:7" ht="15.75" customHeight="1" x14ac:dyDescent="0.35">
      <c r="A309" s="72"/>
      <c r="C309" s="72"/>
      <c r="F309" s="56"/>
      <c r="G309" s="56"/>
    </row>
    <row r="310" spans="1:7" ht="15.75" customHeight="1" x14ac:dyDescent="0.35">
      <c r="A310" s="72"/>
      <c r="C310" s="72"/>
      <c r="F310" s="56"/>
      <c r="G310" s="56"/>
    </row>
    <row r="311" spans="1:7" ht="15.75" customHeight="1" x14ac:dyDescent="0.35">
      <c r="A311" s="72"/>
      <c r="C311" s="72"/>
      <c r="F311" s="56"/>
      <c r="G311" s="56"/>
    </row>
    <row r="312" spans="1:7" ht="15.75" customHeight="1" x14ac:dyDescent="0.35">
      <c r="A312" s="72"/>
      <c r="C312" s="72"/>
      <c r="F312" s="56"/>
      <c r="G312" s="56"/>
    </row>
    <row r="313" spans="1:7" ht="15.75" customHeight="1" x14ac:dyDescent="0.35">
      <c r="A313" s="72"/>
      <c r="C313" s="72"/>
      <c r="F313" s="56"/>
      <c r="G313" s="56"/>
    </row>
    <row r="314" spans="1:7" ht="15.75" customHeight="1" x14ac:dyDescent="0.35">
      <c r="A314" s="72"/>
      <c r="C314" s="72"/>
      <c r="F314" s="56"/>
      <c r="G314" s="56"/>
    </row>
    <row r="315" spans="1:7" ht="15.75" customHeight="1" x14ac:dyDescent="0.35">
      <c r="A315" s="72"/>
      <c r="C315" s="72"/>
      <c r="F315" s="56"/>
      <c r="G315" s="56"/>
    </row>
    <row r="316" spans="1:7" ht="15.75" customHeight="1" x14ac:dyDescent="0.35">
      <c r="A316" s="72"/>
      <c r="C316" s="72"/>
      <c r="F316" s="56"/>
      <c r="G316" s="56"/>
    </row>
    <row r="317" spans="1:7" ht="15.75" customHeight="1" x14ac:dyDescent="0.35">
      <c r="A317" s="72"/>
      <c r="C317" s="72"/>
      <c r="F317" s="56"/>
      <c r="G317" s="56"/>
    </row>
    <row r="318" spans="1:7" ht="15.75" customHeight="1" x14ac:dyDescent="0.35">
      <c r="A318" s="72"/>
      <c r="C318" s="72"/>
      <c r="F318" s="56"/>
      <c r="G318" s="56"/>
    </row>
    <row r="319" spans="1:7" ht="15.75" customHeight="1" x14ac:dyDescent="0.35">
      <c r="A319" s="72"/>
      <c r="C319" s="72"/>
      <c r="F319" s="56"/>
      <c r="G319" s="56"/>
    </row>
    <row r="320" spans="1:7" ht="15.75" customHeight="1" x14ac:dyDescent="0.35">
      <c r="A320" s="72"/>
      <c r="C320" s="72"/>
      <c r="F320" s="56"/>
      <c r="G320" s="56"/>
    </row>
    <row r="321" spans="1:7" ht="15.75" customHeight="1" x14ac:dyDescent="0.35">
      <c r="A321" s="72"/>
      <c r="C321" s="72"/>
      <c r="F321" s="56"/>
      <c r="G321" s="56"/>
    </row>
    <row r="322" spans="1:7" ht="15.75" customHeight="1" x14ac:dyDescent="0.35">
      <c r="A322" s="72"/>
      <c r="C322" s="72"/>
      <c r="F322" s="56"/>
      <c r="G322" s="56"/>
    </row>
    <row r="323" spans="1:7" ht="15.75" customHeight="1" x14ac:dyDescent="0.35">
      <c r="A323" s="72"/>
      <c r="C323" s="72"/>
      <c r="F323" s="56"/>
      <c r="G323" s="56"/>
    </row>
    <row r="324" spans="1:7" ht="15.75" customHeight="1" x14ac:dyDescent="0.35">
      <c r="A324" s="72"/>
      <c r="C324" s="72"/>
      <c r="F324" s="56"/>
      <c r="G324" s="56"/>
    </row>
    <row r="325" spans="1:7" ht="15.75" customHeight="1" x14ac:dyDescent="0.35">
      <c r="A325" s="72"/>
      <c r="C325" s="72"/>
      <c r="F325" s="56"/>
      <c r="G325" s="56"/>
    </row>
    <row r="326" spans="1:7" ht="15.75" customHeight="1" x14ac:dyDescent="0.35">
      <c r="A326" s="72"/>
      <c r="C326" s="72"/>
      <c r="F326" s="56"/>
      <c r="G326" s="56"/>
    </row>
    <row r="327" spans="1:7" ht="15.75" customHeight="1" x14ac:dyDescent="0.35">
      <c r="A327" s="72"/>
      <c r="C327" s="72"/>
      <c r="F327" s="56"/>
      <c r="G327" s="56"/>
    </row>
    <row r="328" spans="1:7" ht="15.75" customHeight="1" x14ac:dyDescent="0.35">
      <c r="A328" s="72"/>
      <c r="C328" s="72"/>
      <c r="F328" s="56"/>
      <c r="G328" s="56"/>
    </row>
    <row r="329" spans="1:7" ht="15.75" customHeight="1" x14ac:dyDescent="0.35">
      <c r="A329" s="72"/>
      <c r="C329" s="72"/>
      <c r="F329" s="56"/>
      <c r="G329" s="56"/>
    </row>
    <row r="330" spans="1:7" ht="15.75" customHeight="1" x14ac:dyDescent="0.35">
      <c r="A330" s="72"/>
      <c r="C330" s="72"/>
      <c r="F330" s="56"/>
      <c r="G330" s="56"/>
    </row>
    <row r="331" spans="1:7" ht="15.75" customHeight="1" x14ac:dyDescent="0.35">
      <c r="A331" s="72"/>
      <c r="C331" s="72"/>
      <c r="F331" s="56"/>
      <c r="G331" s="56"/>
    </row>
    <row r="332" spans="1:7" ht="15.75" customHeight="1" x14ac:dyDescent="0.35">
      <c r="A332" s="72"/>
      <c r="C332" s="72"/>
      <c r="F332" s="56"/>
      <c r="G332" s="56"/>
    </row>
    <row r="333" spans="1:7" ht="15.75" customHeight="1" x14ac:dyDescent="0.35">
      <c r="A333" s="72"/>
      <c r="C333" s="72"/>
      <c r="F333" s="56"/>
      <c r="G333" s="56"/>
    </row>
    <row r="334" spans="1:7" ht="15.75" customHeight="1" x14ac:dyDescent="0.35">
      <c r="A334" s="72"/>
      <c r="C334" s="72"/>
      <c r="F334" s="56"/>
      <c r="G334" s="56"/>
    </row>
    <row r="335" spans="1:7" ht="15.75" customHeight="1" x14ac:dyDescent="0.35">
      <c r="A335" s="72"/>
      <c r="C335" s="72"/>
      <c r="F335" s="56"/>
      <c r="G335" s="56"/>
    </row>
    <row r="336" spans="1:7" ht="15.75" customHeight="1" x14ac:dyDescent="0.35">
      <c r="A336" s="72"/>
      <c r="C336" s="72"/>
      <c r="F336" s="56"/>
      <c r="G336" s="56"/>
    </row>
    <row r="337" spans="1:7" ht="15.75" customHeight="1" x14ac:dyDescent="0.35">
      <c r="A337" s="72"/>
      <c r="C337" s="72"/>
      <c r="F337" s="56"/>
      <c r="G337" s="56"/>
    </row>
    <row r="338" spans="1:7" ht="15.75" customHeight="1" x14ac:dyDescent="0.35">
      <c r="A338" s="72"/>
      <c r="C338" s="72"/>
      <c r="F338" s="56"/>
      <c r="G338" s="56"/>
    </row>
    <row r="339" spans="1:7" ht="15.75" customHeight="1" x14ac:dyDescent="0.35">
      <c r="A339" s="72"/>
      <c r="C339" s="72"/>
      <c r="F339" s="56"/>
      <c r="G339" s="56"/>
    </row>
    <row r="340" spans="1:7" ht="15.75" customHeight="1" x14ac:dyDescent="0.35">
      <c r="A340" s="72"/>
      <c r="C340" s="72"/>
      <c r="F340" s="56"/>
      <c r="G340" s="56"/>
    </row>
    <row r="341" spans="1:7" ht="15.75" customHeight="1" x14ac:dyDescent="0.35">
      <c r="A341" s="72"/>
      <c r="C341" s="72"/>
      <c r="F341" s="56"/>
      <c r="G341" s="56"/>
    </row>
    <row r="342" spans="1:7" ht="15.75" customHeight="1" x14ac:dyDescent="0.35">
      <c r="A342" s="72"/>
      <c r="C342" s="72"/>
      <c r="F342" s="56"/>
      <c r="G342" s="56"/>
    </row>
    <row r="343" spans="1:7" ht="15.75" customHeight="1" x14ac:dyDescent="0.35">
      <c r="A343" s="72"/>
      <c r="C343" s="72"/>
      <c r="F343" s="56"/>
      <c r="G343" s="56"/>
    </row>
    <row r="344" spans="1:7" ht="15.75" customHeight="1" x14ac:dyDescent="0.35">
      <c r="A344" s="72"/>
      <c r="C344" s="72"/>
      <c r="F344" s="56"/>
      <c r="G344" s="56"/>
    </row>
    <row r="345" spans="1:7" ht="15.75" customHeight="1" x14ac:dyDescent="0.35">
      <c r="A345" s="72"/>
      <c r="C345" s="72"/>
      <c r="F345" s="56"/>
      <c r="G345" s="56"/>
    </row>
    <row r="346" spans="1:7" ht="15.75" customHeight="1" x14ac:dyDescent="0.35">
      <c r="A346" s="72"/>
      <c r="C346" s="72"/>
      <c r="F346" s="56"/>
      <c r="G346" s="56"/>
    </row>
    <row r="347" spans="1:7" ht="15.75" customHeight="1" x14ac:dyDescent="0.35">
      <c r="A347" s="72"/>
      <c r="C347" s="72"/>
      <c r="F347" s="56"/>
      <c r="G347" s="56"/>
    </row>
    <row r="348" spans="1:7" ht="15.75" customHeight="1" x14ac:dyDescent="0.35">
      <c r="A348" s="72"/>
      <c r="C348" s="72"/>
      <c r="F348" s="56"/>
      <c r="G348" s="56"/>
    </row>
    <row r="349" spans="1:7" ht="15.75" customHeight="1" x14ac:dyDescent="0.35">
      <c r="A349" s="72"/>
      <c r="C349" s="72"/>
      <c r="F349" s="56"/>
      <c r="G349" s="56"/>
    </row>
    <row r="350" spans="1:7" ht="15.75" customHeight="1" x14ac:dyDescent="0.35">
      <c r="A350" s="72"/>
      <c r="C350" s="72"/>
      <c r="F350" s="56"/>
      <c r="G350" s="56"/>
    </row>
    <row r="351" spans="1:7" ht="15.75" customHeight="1" x14ac:dyDescent="0.35">
      <c r="A351" s="72"/>
      <c r="C351" s="72"/>
      <c r="F351" s="56"/>
      <c r="G351" s="56"/>
    </row>
    <row r="352" spans="1:7" ht="15.75" customHeight="1" x14ac:dyDescent="0.35">
      <c r="A352" s="72"/>
      <c r="C352" s="72"/>
      <c r="F352" s="56"/>
      <c r="G352" s="56"/>
    </row>
    <row r="353" spans="1:7" ht="15.75" customHeight="1" x14ac:dyDescent="0.35">
      <c r="A353" s="72"/>
      <c r="C353" s="72"/>
      <c r="F353" s="56"/>
      <c r="G353" s="56"/>
    </row>
    <row r="354" spans="1:7" ht="15.75" customHeight="1" x14ac:dyDescent="0.35">
      <c r="A354" s="72"/>
      <c r="C354" s="72"/>
      <c r="F354" s="56"/>
      <c r="G354" s="56"/>
    </row>
    <row r="355" spans="1:7" ht="15.75" customHeight="1" x14ac:dyDescent="0.35">
      <c r="A355" s="72"/>
      <c r="C355" s="72"/>
      <c r="F355" s="56"/>
      <c r="G355" s="56"/>
    </row>
    <row r="356" spans="1:7" ht="15.75" customHeight="1" x14ac:dyDescent="0.35">
      <c r="A356" s="72"/>
      <c r="C356" s="72"/>
      <c r="F356" s="56"/>
      <c r="G356" s="56"/>
    </row>
    <row r="357" spans="1:7" ht="15.75" customHeight="1" x14ac:dyDescent="0.35">
      <c r="A357" s="72"/>
      <c r="C357" s="72"/>
      <c r="F357" s="56"/>
      <c r="G357" s="56"/>
    </row>
    <row r="358" spans="1:7" ht="15.75" customHeight="1" x14ac:dyDescent="0.35">
      <c r="A358" s="72"/>
      <c r="C358" s="72"/>
      <c r="F358" s="56"/>
      <c r="G358" s="56"/>
    </row>
    <row r="359" spans="1:7" ht="15.75" customHeight="1" x14ac:dyDescent="0.35">
      <c r="A359" s="72"/>
      <c r="C359" s="72"/>
      <c r="F359" s="56"/>
      <c r="G359" s="56"/>
    </row>
    <row r="360" spans="1:7" ht="15.75" customHeight="1" x14ac:dyDescent="0.35">
      <c r="A360" s="72"/>
      <c r="C360" s="72"/>
      <c r="F360" s="56"/>
      <c r="G360" s="56"/>
    </row>
    <row r="361" spans="1:7" ht="15.75" customHeight="1" x14ac:dyDescent="0.35">
      <c r="A361" s="72"/>
      <c r="C361" s="72"/>
      <c r="F361" s="56"/>
      <c r="G361" s="56"/>
    </row>
    <row r="362" spans="1:7" ht="15.75" customHeight="1" x14ac:dyDescent="0.35">
      <c r="A362" s="72"/>
      <c r="C362" s="72"/>
      <c r="F362" s="56"/>
      <c r="G362" s="56"/>
    </row>
    <row r="363" spans="1:7" ht="15.75" customHeight="1" x14ac:dyDescent="0.35">
      <c r="A363" s="72"/>
      <c r="C363" s="72"/>
      <c r="F363" s="56"/>
      <c r="G363" s="56"/>
    </row>
    <row r="364" spans="1:7" ht="15.75" customHeight="1" x14ac:dyDescent="0.35">
      <c r="A364" s="72"/>
      <c r="C364" s="72"/>
      <c r="F364" s="56"/>
      <c r="G364" s="56"/>
    </row>
    <row r="365" spans="1:7" ht="15.75" customHeight="1" x14ac:dyDescent="0.35">
      <c r="A365" s="72"/>
      <c r="C365" s="72"/>
      <c r="F365" s="56"/>
      <c r="G365" s="56"/>
    </row>
    <row r="366" spans="1:7" ht="15.75" customHeight="1" x14ac:dyDescent="0.35">
      <c r="A366" s="72"/>
      <c r="C366" s="72"/>
      <c r="F366" s="56"/>
      <c r="G366" s="56"/>
    </row>
    <row r="367" spans="1:7" ht="15.75" customHeight="1" x14ac:dyDescent="0.35">
      <c r="A367" s="72"/>
      <c r="C367" s="72"/>
      <c r="F367" s="56"/>
      <c r="G367" s="56"/>
    </row>
    <row r="368" spans="1:7" ht="15.75" customHeight="1" x14ac:dyDescent="0.35">
      <c r="A368" s="72"/>
      <c r="C368" s="72"/>
      <c r="F368" s="56"/>
      <c r="G368" s="56"/>
    </row>
    <row r="369" spans="1:7" ht="15.75" customHeight="1" x14ac:dyDescent="0.35">
      <c r="A369" s="72"/>
      <c r="C369" s="72"/>
      <c r="F369" s="56"/>
      <c r="G369" s="56"/>
    </row>
    <row r="370" spans="1:7" ht="15.75" customHeight="1" x14ac:dyDescent="0.35">
      <c r="A370" s="72"/>
      <c r="C370" s="72"/>
      <c r="F370" s="56"/>
      <c r="G370" s="56"/>
    </row>
    <row r="371" spans="1:7" ht="15.75" customHeight="1" x14ac:dyDescent="0.35">
      <c r="A371" s="72"/>
      <c r="C371" s="72"/>
      <c r="F371" s="56"/>
      <c r="G371" s="56"/>
    </row>
    <row r="372" spans="1:7" ht="15.75" customHeight="1" x14ac:dyDescent="0.35">
      <c r="A372" s="72"/>
      <c r="C372" s="72"/>
      <c r="F372" s="56"/>
      <c r="G372" s="56"/>
    </row>
    <row r="373" spans="1:7" ht="15.75" customHeight="1" x14ac:dyDescent="0.35">
      <c r="A373" s="72"/>
      <c r="C373" s="72"/>
      <c r="F373" s="56"/>
      <c r="G373" s="56"/>
    </row>
    <row r="374" spans="1:7" ht="15.75" customHeight="1" x14ac:dyDescent="0.35">
      <c r="A374" s="72"/>
      <c r="C374" s="72"/>
      <c r="F374" s="56"/>
      <c r="G374" s="56"/>
    </row>
    <row r="375" spans="1:7" ht="15.75" customHeight="1" x14ac:dyDescent="0.35">
      <c r="A375" s="72"/>
      <c r="C375" s="72"/>
      <c r="F375" s="56"/>
      <c r="G375" s="56"/>
    </row>
    <row r="376" spans="1:7" ht="15.75" customHeight="1" x14ac:dyDescent="0.35">
      <c r="A376" s="72"/>
      <c r="C376" s="72"/>
      <c r="F376" s="56"/>
      <c r="G376" s="56"/>
    </row>
    <row r="377" spans="1:7" ht="15.75" customHeight="1" x14ac:dyDescent="0.35">
      <c r="A377" s="72"/>
      <c r="C377" s="72"/>
      <c r="F377" s="56"/>
      <c r="G377" s="56"/>
    </row>
    <row r="378" spans="1:7" ht="15.75" customHeight="1" x14ac:dyDescent="0.35">
      <c r="A378" s="72"/>
      <c r="C378" s="72"/>
      <c r="F378" s="56"/>
      <c r="G378" s="56"/>
    </row>
    <row r="379" spans="1:7" ht="15.75" customHeight="1" x14ac:dyDescent="0.35">
      <c r="A379" s="72"/>
      <c r="C379" s="72"/>
      <c r="F379" s="56"/>
      <c r="G379" s="56"/>
    </row>
    <row r="380" spans="1:7" ht="15.75" customHeight="1" x14ac:dyDescent="0.35">
      <c r="A380" s="72"/>
      <c r="C380" s="72"/>
      <c r="F380" s="56"/>
      <c r="G380" s="56"/>
    </row>
    <row r="381" spans="1:7" ht="15.75" customHeight="1" x14ac:dyDescent="0.35">
      <c r="A381" s="72"/>
      <c r="C381" s="72"/>
      <c r="F381" s="56"/>
      <c r="G381" s="56"/>
    </row>
    <row r="382" spans="1:7" ht="15.75" customHeight="1" x14ac:dyDescent="0.35">
      <c r="A382" s="72"/>
      <c r="C382" s="72"/>
      <c r="F382" s="56"/>
      <c r="G382" s="56"/>
    </row>
    <row r="383" spans="1:7" ht="15.75" customHeight="1" x14ac:dyDescent="0.35">
      <c r="A383" s="72"/>
      <c r="C383" s="72"/>
      <c r="F383" s="56"/>
      <c r="G383" s="56"/>
    </row>
    <row r="384" spans="1:7" ht="15.75" customHeight="1" x14ac:dyDescent="0.35">
      <c r="A384" s="72"/>
      <c r="C384" s="72"/>
      <c r="F384" s="56"/>
      <c r="G384" s="56"/>
    </row>
    <row r="385" spans="1:7" ht="15.75" customHeight="1" x14ac:dyDescent="0.35">
      <c r="A385" s="72"/>
      <c r="C385" s="72"/>
      <c r="F385" s="56"/>
      <c r="G385" s="56"/>
    </row>
    <row r="386" spans="1:7" ht="15.75" customHeight="1" x14ac:dyDescent="0.35">
      <c r="A386" s="72"/>
      <c r="C386" s="72"/>
      <c r="F386" s="56"/>
      <c r="G386" s="56"/>
    </row>
    <row r="387" spans="1:7" ht="15.75" customHeight="1" x14ac:dyDescent="0.35">
      <c r="A387" s="72"/>
      <c r="C387" s="72"/>
      <c r="F387" s="56"/>
      <c r="G387" s="56"/>
    </row>
    <row r="388" spans="1:7" ht="15.75" customHeight="1" x14ac:dyDescent="0.35">
      <c r="A388" s="72"/>
      <c r="C388" s="72"/>
      <c r="F388" s="56"/>
      <c r="G388" s="56"/>
    </row>
    <row r="389" spans="1:7" ht="15.75" customHeight="1" x14ac:dyDescent="0.35">
      <c r="A389" s="72"/>
      <c r="C389" s="72"/>
      <c r="F389" s="56"/>
      <c r="G389" s="56"/>
    </row>
    <row r="390" spans="1:7" ht="15.75" customHeight="1" x14ac:dyDescent="0.35">
      <c r="A390" s="72"/>
      <c r="C390" s="72"/>
      <c r="F390" s="56"/>
      <c r="G390" s="56"/>
    </row>
    <row r="391" spans="1:7" ht="15.75" customHeight="1" x14ac:dyDescent="0.35">
      <c r="A391" s="72"/>
      <c r="C391" s="72"/>
      <c r="F391" s="56"/>
      <c r="G391" s="56"/>
    </row>
    <row r="392" spans="1:7" ht="15.75" customHeight="1" x14ac:dyDescent="0.35">
      <c r="A392" s="72"/>
      <c r="C392" s="72"/>
      <c r="F392" s="56"/>
      <c r="G392" s="56"/>
    </row>
    <row r="393" spans="1:7" ht="15.75" customHeight="1" x14ac:dyDescent="0.35">
      <c r="A393" s="72"/>
      <c r="C393" s="72"/>
      <c r="F393" s="56"/>
      <c r="G393" s="56"/>
    </row>
    <row r="394" spans="1:7" ht="15.75" customHeight="1" x14ac:dyDescent="0.35">
      <c r="A394" s="72"/>
      <c r="C394" s="72"/>
      <c r="F394" s="56"/>
      <c r="G394" s="56"/>
    </row>
    <row r="395" spans="1:7" ht="15.75" customHeight="1" x14ac:dyDescent="0.35">
      <c r="A395" s="72"/>
      <c r="C395" s="72"/>
      <c r="F395" s="56"/>
      <c r="G395" s="56"/>
    </row>
    <row r="396" spans="1:7" ht="15.75" customHeight="1" x14ac:dyDescent="0.35">
      <c r="A396" s="72"/>
      <c r="C396" s="72"/>
      <c r="F396" s="56"/>
      <c r="G396" s="56"/>
    </row>
    <row r="397" spans="1:7" ht="15.75" customHeight="1" x14ac:dyDescent="0.35">
      <c r="A397" s="72"/>
      <c r="C397" s="72"/>
      <c r="F397" s="56"/>
      <c r="G397" s="56"/>
    </row>
    <row r="398" spans="1:7" ht="15.75" customHeight="1" x14ac:dyDescent="0.35">
      <c r="A398" s="72"/>
      <c r="C398" s="72"/>
      <c r="F398" s="56"/>
      <c r="G398" s="56"/>
    </row>
    <row r="399" spans="1:7" ht="15.75" customHeight="1" x14ac:dyDescent="0.35">
      <c r="A399" s="72"/>
      <c r="C399" s="72"/>
      <c r="F399" s="56"/>
      <c r="G399" s="56"/>
    </row>
    <row r="400" spans="1:7" ht="15.75" customHeight="1" x14ac:dyDescent="0.35">
      <c r="A400" s="72"/>
      <c r="C400" s="72"/>
      <c r="F400" s="56"/>
      <c r="G400" s="56"/>
    </row>
    <row r="401" spans="1:7" ht="15.75" customHeight="1" x14ac:dyDescent="0.35">
      <c r="A401" s="72"/>
      <c r="C401" s="72"/>
      <c r="F401" s="56"/>
      <c r="G401" s="56"/>
    </row>
    <row r="402" spans="1:7" ht="15.75" customHeight="1" x14ac:dyDescent="0.35">
      <c r="A402" s="72"/>
      <c r="C402" s="72"/>
      <c r="F402" s="56"/>
      <c r="G402" s="56"/>
    </row>
    <row r="403" spans="1:7" ht="15.75" customHeight="1" x14ac:dyDescent="0.35">
      <c r="A403" s="72"/>
      <c r="C403" s="72"/>
      <c r="F403" s="56"/>
      <c r="G403" s="56"/>
    </row>
    <row r="404" spans="1:7" ht="15.75" customHeight="1" x14ac:dyDescent="0.35">
      <c r="A404" s="72"/>
      <c r="C404" s="72"/>
      <c r="F404" s="56"/>
      <c r="G404" s="56"/>
    </row>
    <row r="405" spans="1:7" ht="15.75" customHeight="1" x14ac:dyDescent="0.35">
      <c r="A405" s="72"/>
      <c r="C405" s="72"/>
      <c r="F405" s="56"/>
      <c r="G405" s="56"/>
    </row>
    <row r="406" spans="1:7" ht="15.75" customHeight="1" x14ac:dyDescent="0.35">
      <c r="A406" s="72"/>
      <c r="C406" s="72"/>
      <c r="F406" s="56"/>
      <c r="G406" s="56"/>
    </row>
    <row r="407" spans="1:7" ht="15.75" customHeight="1" x14ac:dyDescent="0.35">
      <c r="A407" s="72"/>
      <c r="C407" s="72"/>
      <c r="F407" s="56"/>
      <c r="G407" s="56"/>
    </row>
    <row r="408" spans="1:7" ht="15.75" customHeight="1" x14ac:dyDescent="0.35">
      <c r="A408" s="72"/>
      <c r="C408" s="72"/>
      <c r="F408" s="56"/>
      <c r="G408" s="56"/>
    </row>
    <row r="409" spans="1:7" ht="15.75" customHeight="1" x14ac:dyDescent="0.35">
      <c r="A409" s="72"/>
      <c r="C409" s="72"/>
      <c r="F409" s="56"/>
      <c r="G409" s="56"/>
    </row>
    <row r="410" spans="1:7" ht="15.75" customHeight="1" x14ac:dyDescent="0.35">
      <c r="A410" s="72"/>
      <c r="C410" s="72"/>
      <c r="F410" s="56"/>
      <c r="G410" s="56"/>
    </row>
    <row r="411" spans="1:7" ht="15.75" customHeight="1" x14ac:dyDescent="0.35">
      <c r="A411" s="72"/>
      <c r="C411" s="72"/>
      <c r="F411" s="56"/>
      <c r="G411" s="56"/>
    </row>
    <row r="412" spans="1:7" ht="15.75" customHeight="1" x14ac:dyDescent="0.35">
      <c r="A412" s="72"/>
      <c r="C412" s="72"/>
      <c r="F412" s="56"/>
      <c r="G412" s="56"/>
    </row>
    <row r="413" spans="1:7" ht="15.75" customHeight="1" x14ac:dyDescent="0.35">
      <c r="A413" s="72"/>
      <c r="C413" s="72"/>
      <c r="F413" s="56"/>
      <c r="G413" s="56"/>
    </row>
    <row r="414" spans="1:7" ht="15.75" customHeight="1" x14ac:dyDescent="0.35">
      <c r="A414" s="72"/>
      <c r="C414" s="72"/>
      <c r="F414" s="56"/>
      <c r="G414" s="56"/>
    </row>
    <row r="415" spans="1:7" ht="15.75" customHeight="1" x14ac:dyDescent="0.35">
      <c r="A415" s="72"/>
      <c r="C415" s="72"/>
      <c r="F415" s="56"/>
      <c r="G415" s="56"/>
    </row>
    <row r="416" spans="1:7" ht="15.75" customHeight="1" x14ac:dyDescent="0.35">
      <c r="A416" s="72"/>
      <c r="C416" s="72"/>
      <c r="F416" s="56"/>
      <c r="G416" s="56"/>
    </row>
    <row r="417" spans="1:7" ht="15.75" customHeight="1" x14ac:dyDescent="0.35">
      <c r="A417" s="72"/>
      <c r="C417" s="72"/>
      <c r="F417" s="56"/>
      <c r="G417" s="56"/>
    </row>
    <row r="418" spans="1:7" ht="15.75" customHeight="1" x14ac:dyDescent="0.35">
      <c r="A418" s="72"/>
      <c r="C418" s="72"/>
      <c r="F418" s="56"/>
      <c r="G418" s="56"/>
    </row>
    <row r="419" spans="1:7" ht="15.75" customHeight="1" x14ac:dyDescent="0.35">
      <c r="A419" s="72"/>
      <c r="C419" s="72"/>
      <c r="F419" s="56"/>
      <c r="G419" s="56"/>
    </row>
    <row r="420" spans="1:7" ht="15.75" customHeight="1" x14ac:dyDescent="0.35">
      <c r="A420" s="72"/>
      <c r="C420" s="72"/>
      <c r="F420" s="56"/>
      <c r="G420" s="56"/>
    </row>
    <row r="421" spans="1:7" ht="15.75" customHeight="1" x14ac:dyDescent="0.35">
      <c r="A421" s="72"/>
      <c r="C421" s="72"/>
      <c r="F421" s="56"/>
      <c r="G421" s="56"/>
    </row>
    <row r="422" spans="1:7" ht="15.75" customHeight="1" x14ac:dyDescent="0.35">
      <c r="A422" s="72"/>
      <c r="C422" s="72"/>
      <c r="F422" s="56"/>
      <c r="G422" s="56"/>
    </row>
    <row r="423" spans="1:7" ht="15.75" customHeight="1" x14ac:dyDescent="0.35">
      <c r="A423" s="72"/>
      <c r="C423" s="72"/>
      <c r="F423" s="56"/>
      <c r="G423" s="56"/>
    </row>
    <row r="424" spans="1:7" ht="15.75" customHeight="1" x14ac:dyDescent="0.35">
      <c r="A424" s="72"/>
      <c r="C424" s="72"/>
      <c r="F424" s="56"/>
      <c r="G424" s="56"/>
    </row>
    <row r="425" spans="1:7" ht="15.75" customHeight="1" x14ac:dyDescent="0.35">
      <c r="A425" s="72"/>
      <c r="C425" s="72"/>
      <c r="F425" s="56"/>
      <c r="G425" s="56"/>
    </row>
    <row r="426" spans="1:7" ht="15.75" customHeight="1" x14ac:dyDescent="0.35">
      <c r="A426" s="72"/>
      <c r="C426" s="72"/>
      <c r="F426" s="56"/>
      <c r="G426" s="56"/>
    </row>
    <row r="427" spans="1:7" ht="15.75" customHeight="1" x14ac:dyDescent="0.35">
      <c r="A427" s="72"/>
      <c r="C427" s="72"/>
      <c r="F427" s="56"/>
      <c r="G427" s="56"/>
    </row>
    <row r="428" spans="1:7" ht="15.75" customHeight="1" x14ac:dyDescent="0.35">
      <c r="A428" s="72"/>
      <c r="C428" s="72"/>
      <c r="F428" s="56"/>
      <c r="G428" s="56"/>
    </row>
    <row r="429" spans="1:7" ht="15.75" customHeight="1" x14ac:dyDescent="0.35">
      <c r="A429" s="72"/>
      <c r="C429" s="72"/>
      <c r="F429" s="56"/>
      <c r="G429" s="56"/>
    </row>
    <row r="430" spans="1:7" ht="15.75" customHeight="1" x14ac:dyDescent="0.35">
      <c r="A430" s="72"/>
      <c r="C430" s="72"/>
      <c r="F430" s="56"/>
      <c r="G430" s="56"/>
    </row>
    <row r="431" spans="1:7" ht="15.75" customHeight="1" x14ac:dyDescent="0.35">
      <c r="A431" s="72"/>
      <c r="C431" s="72"/>
      <c r="F431" s="56"/>
      <c r="G431" s="56"/>
    </row>
    <row r="432" spans="1:7" ht="15.75" customHeight="1" x14ac:dyDescent="0.35">
      <c r="A432" s="72"/>
      <c r="C432" s="72"/>
      <c r="F432" s="56"/>
      <c r="G432" s="56"/>
    </row>
    <row r="433" spans="1:7" ht="15.75" customHeight="1" x14ac:dyDescent="0.35">
      <c r="A433" s="72"/>
      <c r="C433" s="72"/>
      <c r="F433" s="56"/>
      <c r="G433" s="56"/>
    </row>
    <row r="434" spans="1:7" ht="15.75" customHeight="1" x14ac:dyDescent="0.35">
      <c r="A434" s="72"/>
      <c r="C434" s="72"/>
      <c r="F434" s="56"/>
      <c r="G434" s="56"/>
    </row>
    <row r="435" spans="1:7" ht="15.75" customHeight="1" x14ac:dyDescent="0.35">
      <c r="A435" s="72"/>
      <c r="C435" s="72"/>
      <c r="F435" s="56"/>
      <c r="G435" s="56"/>
    </row>
    <row r="436" spans="1:7" ht="15.75" customHeight="1" x14ac:dyDescent="0.35">
      <c r="A436" s="72"/>
      <c r="C436" s="72"/>
      <c r="F436" s="56"/>
      <c r="G436" s="56"/>
    </row>
    <row r="437" spans="1:7" ht="15.75" customHeight="1" x14ac:dyDescent="0.35">
      <c r="A437" s="72"/>
      <c r="C437" s="72"/>
      <c r="F437" s="56"/>
      <c r="G437" s="56"/>
    </row>
    <row r="438" spans="1:7" ht="15.75" customHeight="1" x14ac:dyDescent="0.35">
      <c r="A438" s="72"/>
      <c r="C438" s="72"/>
      <c r="F438" s="56"/>
      <c r="G438" s="56"/>
    </row>
    <row r="439" spans="1:7" ht="15.75" customHeight="1" x14ac:dyDescent="0.35">
      <c r="A439" s="72"/>
      <c r="C439" s="72"/>
      <c r="F439" s="56"/>
      <c r="G439" s="56"/>
    </row>
    <row r="440" spans="1:7" ht="15.75" customHeight="1" x14ac:dyDescent="0.35">
      <c r="A440" s="72"/>
      <c r="C440" s="72"/>
      <c r="F440" s="56"/>
      <c r="G440" s="56"/>
    </row>
    <row r="441" spans="1:7" ht="15.75" customHeight="1" x14ac:dyDescent="0.35">
      <c r="A441" s="72"/>
      <c r="C441" s="72"/>
      <c r="F441" s="56"/>
      <c r="G441" s="56"/>
    </row>
    <row r="442" spans="1:7" ht="15.75" customHeight="1" x14ac:dyDescent="0.35">
      <c r="A442" s="72"/>
      <c r="C442" s="72"/>
      <c r="F442" s="56"/>
      <c r="G442" s="56"/>
    </row>
    <row r="443" spans="1:7" ht="15.75" customHeight="1" x14ac:dyDescent="0.35">
      <c r="A443" s="72"/>
      <c r="C443" s="72"/>
      <c r="F443" s="56"/>
      <c r="G443" s="56"/>
    </row>
    <row r="444" spans="1:7" ht="15.75" customHeight="1" x14ac:dyDescent="0.35">
      <c r="A444" s="72"/>
      <c r="C444" s="72"/>
      <c r="F444" s="56"/>
      <c r="G444" s="56"/>
    </row>
    <row r="445" spans="1:7" ht="15.75" customHeight="1" x14ac:dyDescent="0.35">
      <c r="A445" s="72"/>
      <c r="C445" s="72"/>
      <c r="F445" s="56"/>
      <c r="G445" s="56"/>
    </row>
    <row r="446" spans="1:7" ht="15.75" customHeight="1" x14ac:dyDescent="0.35">
      <c r="A446" s="72"/>
      <c r="C446" s="72"/>
      <c r="F446" s="56"/>
      <c r="G446" s="56"/>
    </row>
    <row r="447" spans="1:7" ht="15.75" customHeight="1" x14ac:dyDescent="0.35">
      <c r="A447" s="72"/>
      <c r="C447" s="72"/>
      <c r="F447" s="56"/>
      <c r="G447" s="56"/>
    </row>
    <row r="448" spans="1:7" ht="15.75" customHeight="1" x14ac:dyDescent="0.35">
      <c r="A448" s="72"/>
      <c r="C448" s="72"/>
      <c r="F448" s="56"/>
      <c r="G448" s="56"/>
    </row>
    <row r="449" spans="1:7" ht="15.75" customHeight="1" x14ac:dyDescent="0.35">
      <c r="A449" s="72"/>
      <c r="C449" s="72"/>
      <c r="F449" s="56"/>
      <c r="G449" s="56"/>
    </row>
    <row r="450" spans="1:7" ht="15.75" customHeight="1" x14ac:dyDescent="0.35">
      <c r="A450" s="72"/>
      <c r="C450" s="72"/>
      <c r="F450" s="56"/>
      <c r="G450" s="56"/>
    </row>
    <row r="451" spans="1:7" ht="15.75" customHeight="1" x14ac:dyDescent="0.35">
      <c r="A451" s="72"/>
      <c r="C451" s="72"/>
      <c r="F451" s="56"/>
      <c r="G451" s="56"/>
    </row>
    <row r="452" spans="1:7" ht="15.75" customHeight="1" x14ac:dyDescent="0.35">
      <c r="A452" s="72"/>
      <c r="C452" s="72"/>
      <c r="F452" s="56"/>
      <c r="G452" s="56"/>
    </row>
    <row r="453" spans="1:7" ht="15.75" customHeight="1" x14ac:dyDescent="0.35">
      <c r="A453" s="72"/>
      <c r="C453" s="72"/>
      <c r="F453" s="56"/>
      <c r="G453" s="56"/>
    </row>
    <row r="454" spans="1:7" ht="15.75" customHeight="1" x14ac:dyDescent="0.35">
      <c r="A454" s="72"/>
      <c r="C454" s="72"/>
      <c r="F454" s="56"/>
      <c r="G454" s="56"/>
    </row>
    <row r="455" spans="1:7" ht="15.75" customHeight="1" x14ac:dyDescent="0.35">
      <c r="A455" s="72"/>
      <c r="C455" s="72"/>
      <c r="F455" s="56"/>
      <c r="G455" s="56"/>
    </row>
    <row r="456" spans="1:7" ht="15.75" customHeight="1" x14ac:dyDescent="0.35">
      <c r="A456" s="72"/>
      <c r="C456" s="72"/>
      <c r="F456" s="56"/>
      <c r="G456" s="56"/>
    </row>
    <row r="457" spans="1:7" ht="15.75" customHeight="1" x14ac:dyDescent="0.35">
      <c r="A457" s="72"/>
      <c r="C457" s="72"/>
      <c r="F457" s="56"/>
      <c r="G457" s="56"/>
    </row>
    <row r="458" spans="1:7" ht="15.75" customHeight="1" x14ac:dyDescent="0.35">
      <c r="A458" s="72"/>
      <c r="C458" s="72"/>
      <c r="F458" s="56"/>
      <c r="G458" s="56"/>
    </row>
    <row r="459" spans="1:7" ht="15.75" customHeight="1" x14ac:dyDescent="0.35">
      <c r="A459" s="72"/>
      <c r="C459" s="72"/>
      <c r="F459" s="56"/>
      <c r="G459" s="56"/>
    </row>
    <row r="460" spans="1:7" ht="15.75" customHeight="1" x14ac:dyDescent="0.35">
      <c r="A460" s="72"/>
      <c r="C460" s="72"/>
      <c r="F460" s="56"/>
      <c r="G460" s="56"/>
    </row>
    <row r="461" spans="1:7" ht="15.75" customHeight="1" x14ac:dyDescent="0.35">
      <c r="A461" s="72"/>
      <c r="C461" s="72"/>
      <c r="F461" s="56"/>
      <c r="G461" s="56"/>
    </row>
    <row r="462" spans="1:7" ht="15.75" customHeight="1" x14ac:dyDescent="0.35">
      <c r="A462" s="72"/>
      <c r="C462" s="72"/>
      <c r="F462" s="56"/>
      <c r="G462" s="56"/>
    </row>
    <row r="463" spans="1:7" ht="15.75" customHeight="1" x14ac:dyDescent="0.35">
      <c r="A463" s="72"/>
      <c r="C463" s="72"/>
      <c r="F463" s="56"/>
      <c r="G463" s="56"/>
    </row>
    <row r="464" spans="1:7" ht="15.75" customHeight="1" x14ac:dyDescent="0.35">
      <c r="A464" s="72"/>
      <c r="C464" s="72"/>
      <c r="F464" s="56"/>
      <c r="G464" s="56"/>
    </row>
    <row r="465" spans="1:7" ht="15.75" customHeight="1" x14ac:dyDescent="0.35">
      <c r="A465" s="72"/>
      <c r="C465" s="72"/>
      <c r="F465" s="56"/>
      <c r="G465" s="56"/>
    </row>
    <row r="466" spans="1:7" ht="15.75" customHeight="1" x14ac:dyDescent="0.35">
      <c r="A466" s="72"/>
      <c r="C466" s="72"/>
      <c r="F466" s="56"/>
      <c r="G466" s="56"/>
    </row>
    <row r="467" spans="1:7" ht="15.75" customHeight="1" x14ac:dyDescent="0.35">
      <c r="A467" s="72"/>
      <c r="C467" s="72"/>
      <c r="F467" s="56"/>
      <c r="G467" s="56"/>
    </row>
    <row r="468" spans="1:7" ht="15.75" customHeight="1" x14ac:dyDescent="0.35">
      <c r="A468" s="72"/>
      <c r="C468" s="72"/>
      <c r="F468" s="56"/>
      <c r="G468" s="56"/>
    </row>
    <row r="469" spans="1:7" ht="15.75" customHeight="1" x14ac:dyDescent="0.35">
      <c r="A469" s="72"/>
      <c r="C469" s="72"/>
      <c r="F469" s="56"/>
      <c r="G469" s="56"/>
    </row>
    <row r="470" spans="1:7" ht="15.75" customHeight="1" x14ac:dyDescent="0.35">
      <c r="A470" s="72"/>
      <c r="C470" s="72"/>
      <c r="F470" s="56"/>
      <c r="G470" s="56"/>
    </row>
    <row r="471" spans="1:7" ht="15.75" customHeight="1" x14ac:dyDescent="0.35">
      <c r="A471" s="72"/>
      <c r="C471" s="72"/>
      <c r="F471" s="56"/>
      <c r="G471" s="56"/>
    </row>
    <row r="472" spans="1:7" ht="15.75" customHeight="1" x14ac:dyDescent="0.35">
      <c r="A472" s="72"/>
      <c r="C472" s="72"/>
      <c r="F472" s="56"/>
      <c r="G472" s="56"/>
    </row>
    <row r="473" spans="1:7" ht="15.75" customHeight="1" x14ac:dyDescent="0.35">
      <c r="A473" s="72"/>
      <c r="C473" s="72"/>
      <c r="F473" s="56"/>
      <c r="G473" s="56"/>
    </row>
    <row r="474" spans="1:7" ht="15.75" customHeight="1" x14ac:dyDescent="0.35">
      <c r="A474" s="72"/>
      <c r="C474" s="72"/>
      <c r="F474" s="56"/>
      <c r="G474" s="56"/>
    </row>
    <row r="475" spans="1:7" ht="15.75" customHeight="1" x14ac:dyDescent="0.35">
      <c r="A475" s="72"/>
      <c r="C475" s="72"/>
      <c r="F475" s="56"/>
      <c r="G475" s="56"/>
    </row>
    <row r="476" spans="1:7" ht="15.75" customHeight="1" x14ac:dyDescent="0.35">
      <c r="A476" s="72"/>
      <c r="C476" s="72"/>
      <c r="F476" s="56"/>
      <c r="G476" s="56"/>
    </row>
    <row r="477" spans="1:7" ht="15.75" customHeight="1" x14ac:dyDescent="0.35">
      <c r="A477" s="72"/>
      <c r="C477" s="72"/>
      <c r="F477" s="56"/>
      <c r="G477" s="56"/>
    </row>
    <row r="478" spans="1:7" ht="15.75" customHeight="1" x14ac:dyDescent="0.35">
      <c r="A478" s="72"/>
      <c r="C478" s="72"/>
      <c r="F478" s="56"/>
      <c r="G478" s="56"/>
    </row>
    <row r="479" spans="1:7" ht="15.75" customHeight="1" x14ac:dyDescent="0.35">
      <c r="A479" s="72"/>
      <c r="C479" s="72"/>
      <c r="F479" s="56"/>
      <c r="G479" s="56"/>
    </row>
    <row r="480" spans="1:7" ht="15.75" customHeight="1" x14ac:dyDescent="0.35">
      <c r="A480" s="72"/>
      <c r="C480" s="72"/>
      <c r="F480" s="56"/>
      <c r="G480" s="56"/>
    </row>
    <row r="481" spans="1:7" ht="15.75" customHeight="1" x14ac:dyDescent="0.35">
      <c r="A481" s="72"/>
      <c r="C481" s="72"/>
      <c r="F481" s="56"/>
      <c r="G481" s="56"/>
    </row>
    <row r="482" spans="1:7" ht="15.75" customHeight="1" x14ac:dyDescent="0.35">
      <c r="A482" s="72"/>
      <c r="C482" s="72"/>
      <c r="F482" s="56"/>
      <c r="G482" s="56"/>
    </row>
    <row r="483" spans="1:7" ht="15.75" customHeight="1" x14ac:dyDescent="0.35">
      <c r="A483" s="72"/>
      <c r="C483" s="72"/>
      <c r="F483" s="56"/>
      <c r="G483" s="56"/>
    </row>
    <row r="484" spans="1:7" ht="15.75" customHeight="1" x14ac:dyDescent="0.35">
      <c r="A484" s="72"/>
      <c r="C484" s="72"/>
      <c r="F484" s="56"/>
      <c r="G484" s="56"/>
    </row>
    <row r="485" spans="1:7" ht="15.75" customHeight="1" x14ac:dyDescent="0.35">
      <c r="A485" s="72"/>
      <c r="C485" s="72"/>
      <c r="F485" s="56"/>
      <c r="G485" s="56"/>
    </row>
    <row r="486" spans="1:7" ht="15.75" customHeight="1" x14ac:dyDescent="0.35">
      <c r="A486" s="72"/>
      <c r="C486" s="72"/>
      <c r="F486" s="56"/>
      <c r="G486" s="56"/>
    </row>
    <row r="487" spans="1:7" ht="15.75" customHeight="1" x14ac:dyDescent="0.35">
      <c r="A487" s="72"/>
      <c r="C487" s="72"/>
      <c r="F487" s="56"/>
      <c r="G487" s="56"/>
    </row>
    <row r="488" spans="1:7" ht="15.75" customHeight="1" x14ac:dyDescent="0.35">
      <c r="A488" s="72"/>
      <c r="C488" s="72"/>
      <c r="F488" s="56"/>
      <c r="G488" s="56"/>
    </row>
    <row r="489" spans="1:7" ht="15.75" customHeight="1" x14ac:dyDescent="0.35">
      <c r="A489" s="72"/>
      <c r="C489" s="72"/>
      <c r="F489" s="56"/>
      <c r="G489" s="56"/>
    </row>
    <row r="490" spans="1:7" ht="15.75" customHeight="1" x14ac:dyDescent="0.35">
      <c r="A490" s="72"/>
      <c r="C490" s="72"/>
      <c r="F490" s="56"/>
      <c r="G490" s="56"/>
    </row>
    <row r="491" spans="1:7" ht="15.75" customHeight="1" x14ac:dyDescent="0.35">
      <c r="A491" s="72"/>
      <c r="C491" s="72"/>
      <c r="F491" s="56"/>
      <c r="G491" s="56"/>
    </row>
    <row r="492" spans="1:7" ht="15.75" customHeight="1" x14ac:dyDescent="0.35">
      <c r="A492" s="72"/>
      <c r="C492" s="72"/>
      <c r="F492" s="56"/>
      <c r="G492" s="56"/>
    </row>
    <row r="493" spans="1:7" ht="15.75" customHeight="1" x14ac:dyDescent="0.35">
      <c r="A493" s="72"/>
      <c r="C493" s="72"/>
      <c r="F493" s="56"/>
      <c r="G493" s="56"/>
    </row>
    <row r="494" spans="1:7" ht="15.75" customHeight="1" x14ac:dyDescent="0.35">
      <c r="A494" s="72"/>
      <c r="C494" s="72"/>
      <c r="F494" s="56"/>
      <c r="G494" s="56"/>
    </row>
    <row r="495" spans="1:7" ht="15.75" customHeight="1" x14ac:dyDescent="0.35">
      <c r="A495" s="72"/>
      <c r="C495" s="72"/>
      <c r="F495" s="56"/>
      <c r="G495" s="56"/>
    </row>
    <row r="496" spans="1:7" ht="15.75" customHeight="1" x14ac:dyDescent="0.35">
      <c r="A496" s="72"/>
      <c r="C496" s="72"/>
      <c r="F496" s="56"/>
      <c r="G496" s="56"/>
    </row>
    <row r="497" spans="1:7" ht="15.75" customHeight="1" x14ac:dyDescent="0.35">
      <c r="A497" s="72"/>
      <c r="C497" s="72"/>
      <c r="F497" s="56"/>
      <c r="G497" s="56"/>
    </row>
    <row r="498" spans="1:7" ht="15.75" customHeight="1" x14ac:dyDescent="0.35">
      <c r="A498" s="72"/>
      <c r="C498" s="72"/>
      <c r="F498" s="56"/>
      <c r="G498" s="56"/>
    </row>
    <row r="499" spans="1:7" ht="15.75" customHeight="1" x14ac:dyDescent="0.35">
      <c r="A499" s="72"/>
      <c r="C499" s="72"/>
      <c r="F499" s="56"/>
      <c r="G499" s="56"/>
    </row>
    <row r="500" spans="1:7" ht="15.75" customHeight="1" x14ac:dyDescent="0.35">
      <c r="A500" s="72"/>
      <c r="C500" s="72"/>
      <c r="F500" s="56"/>
      <c r="G500" s="56"/>
    </row>
    <row r="501" spans="1:7" ht="15.75" customHeight="1" x14ac:dyDescent="0.35">
      <c r="A501" s="72"/>
      <c r="C501" s="72"/>
      <c r="F501" s="56"/>
      <c r="G501" s="56"/>
    </row>
    <row r="502" spans="1:7" ht="15.75" customHeight="1" x14ac:dyDescent="0.35">
      <c r="A502" s="72"/>
      <c r="C502" s="72"/>
      <c r="F502" s="56"/>
      <c r="G502" s="56"/>
    </row>
    <row r="503" spans="1:7" ht="15.75" customHeight="1" x14ac:dyDescent="0.35">
      <c r="A503" s="72"/>
      <c r="C503" s="72"/>
      <c r="F503" s="56"/>
      <c r="G503" s="56"/>
    </row>
    <row r="504" spans="1:7" ht="15.75" customHeight="1" x14ac:dyDescent="0.35">
      <c r="A504" s="72"/>
      <c r="C504" s="72"/>
      <c r="F504" s="56"/>
      <c r="G504" s="56"/>
    </row>
    <row r="505" spans="1:7" ht="15.75" customHeight="1" x14ac:dyDescent="0.35">
      <c r="A505" s="72"/>
      <c r="C505" s="72"/>
      <c r="F505" s="56"/>
      <c r="G505" s="56"/>
    </row>
    <row r="506" spans="1:7" ht="15.75" customHeight="1" x14ac:dyDescent="0.35">
      <c r="A506" s="72"/>
      <c r="C506" s="72"/>
      <c r="F506" s="56"/>
      <c r="G506" s="56"/>
    </row>
    <row r="507" spans="1:7" ht="15.75" customHeight="1" x14ac:dyDescent="0.35">
      <c r="A507" s="72"/>
      <c r="C507" s="72"/>
      <c r="F507" s="56"/>
      <c r="G507" s="56"/>
    </row>
    <row r="508" spans="1:7" ht="15.75" customHeight="1" x14ac:dyDescent="0.35">
      <c r="A508" s="72"/>
      <c r="C508" s="72"/>
      <c r="F508" s="56"/>
      <c r="G508" s="56"/>
    </row>
    <row r="509" spans="1:7" ht="15.75" customHeight="1" x14ac:dyDescent="0.35">
      <c r="A509" s="72"/>
      <c r="C509" s="72"/>
      <c r="F509" s="56"/>
      <c r="G509" s="56"/>
    </row>
    <row r="510" spans="1:7" ht="15.75" customHeight="1" x14ac:dyDescent="0.35">
      <c r="A510" s="72"/>
      <c r="C510" s="72"/>
      <c r="F510" s="56"/>
      <c r="G510" s="56"/>
    </row>
    <row r="511" spans="1:7" ht="15.75" customHeight="1" x14ac:dyDescent="0.35">
      <c r="A511" s="72"/>
      <c r="C511" s="72"/>
      <c r="F511" s="56"/>
      <c r="G511" s="56"/>
    </row>
    <row r="512" spans="1:7" ht="15.75" customHeight="1" x14ac:dyDescent="0.35">
      <c r="A512" s="72"/>
      <c r="C512" s="72"/>
      <c r="F512" s="56"/>
      <c r="G512" s="56"/>
    </row>
    <row r="513" spans="1:7" ht="15.75" customHeight="1" x14ac:dyDescent="0.35">
      <c r="A513" s="72"/>
      <c r="C513" s="72"/>
      <c r="F513" s="56"/>
      <c r="G513" s="56"/>
    </row>
    <row r="514" spans="1:7" ht="15.75" customHeight="1" x14ac:dyDescent="0.35">
      <c r="A514" s="72"/>
      <c r="C514" s="72"/>
      <c r="F514" s="56"/>
      <c r="G514" s="56"/>
    </row>
    <row r="515" spans="1:7" ht="15.75" customHeight="1" x14ac:dyDescent="0.35">
      <c r="A515" s="72"/>
      <c r="C515" s="72"/>
      <c r="F515" s="56"/>
      <c r="G515" s="56"/>
    </row>
    <row r="516" spans="1:7" ht="15.75" customHeight="1" x14ac:dyDescent="0.35">
      <c r="A516" s="72"/>
      <c r="C516" s="72"/>
      <c r="F516" s="56"/>
      <c r="G516" s="56"/>
    </row>
    <row r="517" spans="1:7" ht="15.75" customHeight="1" x14ac:dyDescent="0.35">
      <c r="A517" s="72"/>
      <c r="C517" s="72"/>
      <c r="F517" s="56"/>
      <c r="G517" s="56"/>
    </row>
    <row r="518" spans="1:7" ht="15.75" customHeight="1" x14ac:dyDescent="0.35">
      <c r="A518" s="72"/>
      <c r="C518" s="72"/>
      <c r="F518" s="56"/>
      <c r="G518" s="56"/>
    </row>
    <row r="519" spans="1:7" ht="15.75" customHeight="1" x14ac:dyDescent="0.35">
      <c r="A519" s="72"/>
      <c r="C519" s="72"/>
      <c r="F519" s="56"/>
      <c r="G519" s="56"/>
    </row>
    <row r="520" spans="1:7" ht="15.75" customHeight="1" x14ac:dyDescent="0.35">
      <c r="A520" s="72"/>
      <c r="C520" s="72"/>
      <c r="F520" s="56"/>
      <c r="G520" s="56"/>
    </row>
    <row r="521" spans="1:7" ht="15.75" customHeight="1" x14ac:dyDescent="0.35">
      <c r="A521" s="72"/>
      <c r="C521" s="72"/>
      <c r="F521" s="56"/>
      <c r="G521" s="56"/>
    </row>
    <row r="522" spans="1:7" ht="15.75" customHeight="1" x14ac:dyDescent="0.35">
      <c r="A522" s="72"/>
      <c r="C522" s="72"/>
      <c r="F522" s="56"/>
      <c r="G522" s="56"/>
    </row>
    <row r="523" spans="1:7" ht="15.75" customHeight="1" x14ac:dyDescent="0.35">
      <c r="A523" s="72"/>
      <c r="C523" s="72"/>
      <c r="F523" s="56"/>
      <c r="G523" s="56"/>
    </row>
    <row r="524" spans="1:7" ht="15.75" customHeight="1" x14ac:dyDescent="0.35">
      <c r="A524" s="72"/>
      <c r="C524" s="72"/>
      <c r="F524" s="56"/>
      <c r="G524" s="56"/>
    </row>
    <row r="525" spans="1:7" ht="15.75" customHeight="1" x14ac:dyDescent="0.35">
      <c r="A525" s="72"/>
      <c r="C525" s="72"/>
      <c r="F525" s="56"/>
      <c r="G525" s="56"/>
    </row>
    <row r="526" spans="1:7" ht="15.75" customHeight="1" x14ac:dyDescent="0.35">
      <c r="A526" s="72"/>
      <c r="C526" s="72"/>
      <c r="F526" s="56"/>
      <c r="G526" s="56"/>
    </row>
    <row r="527" spans="1:7" ht="15.75" customHeight="1" x14ac:dyDescent="0.35">
      <c r="A527" s="72"/>
      <c r="C527" s="72"/>
      <c r="F527" s="56"/>
      <c r="G527" s="56"/>
    </row>
    <row r="528" spans="1:7" ht="15.75" customHeight="1" x14ac:dyDescent="0.35">
      <c r="A528" s="72"/>
      <c r="C528" s="72"/>
      <c r="F528" s="56"/>
      <c r="G528" s="56"/>
    </row>
    <row r="529" spans="1:7" ht="15.75" customHeight="1" x14ac:dyDescent="0.35">
      <c r="A529" s="72"/>
      <c r="C529" s="72"/>
      <c r="F529" s="56"/>
      <c r="G529" s="56"/>
    </row>
    <row r="530" spans="1:7" ht="15.75" customHeight="1" x14ac:dyDescent="0.35">
      <c r="A530" s="72"/>
      <c r="C530" s="72"/>
      <c r="F530" s="56"/>
      <c r="G530" s="56"/>
    </row>
    <row r="531" spans="1:7" ht="15.75" customHeight="1" x14ac:dyDescent="0.35">
      <c r="A531" s="72"/>
      <c r="C531" s="72"/>
      <c r="F531" s="56"/>
      <c r="G531" s="56"/>
    </row>
    <row r="532" spans="1:7" ht="15.75" customHeight="1" x14ac:dyDescent="0.35">
      <c r="A532" s="72"/>
      <c r="C532" s="72"/>
      <c r="F532" s="56"/>
      <c r="G532" s="56"/>
    </row>
    <row r="533" spans="1:7" ht="15.75" customHeight="1" x14ac:dyDescent="0.35">
      <c r="A533" s="72"/>
      <c r="C533" s="72"/>
      <c r="F533" s="56"/>
      <c r="G533" s="56"/>
    </row>
    <row r="534" spans="1:7" ht="15.75" customHeight="1" x14ac:dyDescent="0.35">
      <c r="A534" s="72"/>
      <c r="C534" s="72"/>
      <c r="F534" s="56"/>
      <c r="G534" s="56"/>
    </row>
    <row r="535" spans="1:7" ht="15.75" customHeight="1" x14ac:dyDescent="0.35">
      <c r="A535" s="72"/>
      <c r="C535" s="72"/>
      <c r="F535" s="56"/>
      <c r="G535" s="56"/>
    </row>
    <row r="536" spans="1:7" ht="15.75" customHeight="1" x14ac:dyDescent="0.35">
      <c r="A536" s="72"/>
      <c r="C536" s="72"/>
      <c r="F536" s="56"/>
      <c r="G536" s="56"/>
    </row>
    <row r="537" spans="1:7" ht="15.75" customHeight="1" x14ac:dyDescent="0.35">
      <c r="A537" s="72"/>
      <c r="C537" s="72"/>
      <c r="F537" s="56"/>
      <c r="G537" s="56"/>
    </row>
    <row r="538" spans="1:7" ht="15.75" customHeight="1" x14ac:dyDescent="0.35">
      <c r="A538" s="72"/>
      <c r="C538" s="72"/>
      <c r="F538" s="56"/>
      <c r="G538" s="56"/>
    </row>
    <row r="539" spans="1:7" ht="15.75" customHeight="1" x14ac:dyDescent="0.35">
      <c r="A539" s="72"/>
      <c r="C539" s="72"/>
      <c r="F539" s="56"/>
      <c r="G539" s="56"/>
    </row>
    <row r="540" spans="1:7" ht="15.75" customHeight="1" x14ac:dyDescent="0.35">
      <c r="A540" s="72"/>
      <c r="C540" s="72"/>
      <c r="F540" s="56"/>
      <c r="G540" s="56"/>
    </row>
    <row r="541" spans="1:7" ht="15.75" customHeight="1" x14ac:dyDescent="0.35">
      <c r="A541" s="72"/>
      <c r="C541" s="72"/>
      <c r="F541" s="56"/>
      <c r="G541" s="56"/>
    </row>
    <row r="542" spans="1:7" ht="15.75" customHeight="1" x14ac:dyDescent="0.35">
      <c r="A542" s="72"/>
      <c r="C542" s="72"/>
      <c r="F542" s="56"/>
      <c r="G542" s="56"/>
    </row>
    <row r="543" spans="1:7" ht="15.75" customHeight="1" x14ac:dyDescent="0.35">
      <c r="A543" s="72"/>
      <c r="C543" s="72"/>
      <c r="F543" s="56"/>
      <c r="G543" s="56"/>
    </row>
    <row r="544" spans="1:7" ht="15.75" customHeight="1" x14ac:dyDescent="0.35">
      <c r="A544" s="72"/>
      <c r="C544" s="72"/>
      <c r="F544" s="56"/>
      <c r="G544" s="56"/>
    </row>
    <row r="545" spans="1:7" ht="15.75" customHeight="1" x14ac:dyDescent="0.35">
      <c r="A545" s="72"/>
      <c r="C545" s="72"/>
      <c r="F545" s="56"/>
      <c r="G545" s="56"/>
    </row>
    <row r="546" spans="1:7" ht="15.75" customHeight="1" x14ac:dyDescent="0.35">
      <c r="A546" s="72"/>
      <c r="C546" s="72"/>
      <c r="F546" s="56"/>
      <c r="G546" s="56"/>
    </row>
    <row r="547" spans="1:7" ht="15.75" customHeight="1" x14ac:dyDescent="0.35">
      <c r="A547" s="72"/>
      <c r="C547" s="72"/>
      <c r="F547" s="56"/>
      <c r="G547" s="56"/>
    </row>
    <row r="548" spans="1:7" ht="15.75" customHeight="1" x14ac:dyDescent="0.35">
      <c r="A548" s="72"/>
      <c r="C548" s="72"/>
      <c r="F548" s="56"/>
      <c r="G548" s="56"/>
    </row>
    <row r="549" spans="1:7" ht="15.75" customHeight="1" x14ac:dyDescent="0.35">
      <c r="A549" s="72"/>
      <c r="C549" s="72"/>
      <c r="F549" s="56"/>
      <c r="G549" s="56"/>
    </row>
    <row r="550" spans="1:7" ht="15.75" customHeight="1" x14ac:dyDescent="0.35">
      <c r="A550" s="72"/>
      <c r="C550" s="72"/>
      <c r="F550" s="56"/>
      <c r="G550" s="56"/>
    </row>
    <row r="551" spans="1:7" ht="15.75" customHeight="1" x14ac:dyDescent="0.35">
      <c r="A551" s="72"/>
      <c r="C551" s="72"/>
      <c r="F551" s="56"/>
      <c r="G551" s="56"/>
    </row>
    <row r="552" spans="1:7" ht="15.75" customHeight="1" x14ac:dyDescent="0.35">
      <c r="A552" s="72"/>
      <c r="C552" s="72"/>
      <c r="F552" s="56"/>
      <c r="G552" s="56"/>
    </row>
    <row r="553" spans="1:7" ht="15.75" customHeight="1" x14ac:dyDescent="0.35">
      <c r="A553" s="72"/>
      <c r="C553" s="72"/>
      <c r="F553" s="56"/>
      <c r="G553" s="56"/>
    </row>
    <row r="554" spans="1:7" ht="15.75" customHeight="1" x14ac:dyDescent="0.35">
      <c r="A554" s="72"/>
      <c r="C554" s="72"/>
      <c r="F554" s="56"/>
      <c r="G554" s="56"/>
    </row>
    <row r="555" spans="1:7" ht="15.75" customHeight="1" x14ac:dyDescent="0.35">
      <c r="A555" s="72"/>
      <c r="C555" s="72"/>
      <c r="F555" s="56"/>
      <c r="G555" s="56"/>
    </row>
    <row r="556" spans="1:7" ht="15.75" customHeight="1" x14ac:dyDescent="0.35">
      <c r="A556" s="72"/>
      <c r="C556" s="72"/>
      <c r="F556" s="56"/>
      <c r="G556" s="56"/>
    </row>
    <row r="557" spans="1:7" ht="15.75" customHeight="1" x14ac:dyDescent="0.35">
      <c r="A557" s="72"/>
      <c r="C557" s="72"/>
      <c r="F557" s="56"/>
      <c r="G557" s="56"/>
    </row>
    <row r="558" spans="1:7" ht="15.75" customHeight="1" x14ac:dyDescent="0.35">
      <c r="A558" s="72"/>
      <c r="C558" s="72"/>
      <c r="F558" s="56"/>
      <c r="G558" s="56"/>
    </row>
    <row r="559" spans="1:7" ht="15.75" customHeight="1" x14ac:dyDescent="0.35">
      <c r="A559" s="72"/>
      <c r="C559" s="72"/>
      <c r="F559" s="56"/>
      <c r="G559" s="56"/>
    </row>
    <row r="560" spans="1:7" ht="15.75" customHeight="1" x14ac:dyDescent="0.35">
      <c r="A560" s="72"/>
      <c r="C560" s="72"/>
      <c r="F560" s="56"/>
      <c r="G560" s="56"/>
    </row>
    <row r="561" spans="1:7" ht="15.75" customHeight="1" x14ac:dyDescent="0.35">
      <c r="A561" s="72"/>
      <c r="C561" s="72"/>
      <c r="F561" s="56"/>
      <c r="G561" s="56"/>
    </row>
    <row r="562" spans="1:7" ht="15.75" customHeight="1" x14ac:dyDescent="0.35">
      <c r="A562" s="72"/>
      <c r="C562" s="72"/>
      <c r="F562" s="56"/>
      <c r="G562" s="56"/>
    </row>
    <row r="563" spans="1:7" ht="15.75" customHeight="1" x14ac:dyDescent="0.35">
      <c r="A563" s="72"/>
      <c r="C563" s="72"/>
      <c r="F563" s="56"/>
      <c r="G563" s="56"/>
    </row>
    <row r="564" spans="1:7" ht="15.75" customHeight="1" x14ac:dyDescent="0.35">
      <c r="A564" s="72"/>
      <c r="C564" s="72"/>
      <c r="F564" s="56"/>
      <c r="G564" s="56"/>
    </row>
    <row r="565" spans="1:7" ht="15.75" customHeight="1" x14ac:dyDescent="0.35">
      <c r="A565" s="72"/>
      <c r="C565" s="72"/>
      <c r="F565" s="56"/>
      <c r="G565" s="56"/>
    </row>
    <row r="566" spans="1:7" ht="15.75" customHeight="1" x14ac:dyDescent="0.35">
      <c r="A566" s="72"/>
      <c r="C566" s="72"/>
      <c r="F566" s="56"/>
      <c r="G566" s="56"/>
    </row>
    <row r="567" spans="1:7" ht="15.75" customHeight="1" x14ac:dyDescent="0.35">
      <c r="A567" s="72"/>
      <c r="C567" s="72"/>
      <c r="F567" s="56"/>
      <c r="G567" s="56"/>
    </row>
    <row r="568" spans="1:7" ht="15.75" customHeight="1" x14ac:dyDescent="0.35">
      <c r="A568" s="72"/>
      <c r="C568" s="72"/>
      <c r="F568" s="56"/>
      <c r="G568" s="56"/>
    </row>
    <row r="569" spans="1:7" ht="15.75" customHeight="1" x14ac:dyDescent="0.35">
      <c r="A569" s="72"/>
      <c r="C569" s="72"/>
      <c r="F569" s="56"/>
      <c r="G569" s="56"/>
    </row>
    <row r="570" spans="1:7" ht="15.75" customHeight="1" x14ac:dyDescent="0.35">
      <c r="A570" s="72"/>
      <c r="C570" s="72"/>
      <c r="F570" s="56"/>
      <c r="G570" s="56"/>
    </row>
    <row r="571" spans="1:7" ht="15.75" customHeight="1" x14ac:dyDescent="0.35">
      <c r="A571" s="72"/>
      <c r="C571" s="72"/>
      <c r="F571" s="56"/>
      <c r="G571" s="56"/>
    </row>
    <row r="572" spans="1:7" ht="15.75" customHeight="1" x14ac:dyDescent="0.35">
      <c r="A572" s="72"/>
      <c r="C572" s="72"/>
      <c r="F572" s="56"/>
      <c r="G572" s="56"/>
    </row>
    <row r="573" spans="1:7" ht="15.75" customHeight="1" x14ac:dyDescent="0.35">
      <c r="A573" s="72"/>
      <c r="C573" s="72"/>
      <c r="F573" s="56"/>
      <c r="G573" s="56"/>
    </row>
    <row r="574" spans="1:7" ht="15.75" customHeight="1" x14ac:dyDescent="0.35">
      <c r="A574" s="72"/>
      <c r="C574" s="72"/>
      <c r="F574" s="56"/>
      <c r="G574" s="56"/>
    </row>
    <row r="575" spans="1:7" ht="15.75" customHeight="1" x14ac:dyDescent="0.35">
      <c r="A575" s="72"/>
      <c r="C575" s="72"/>
      <c r="F575" s="56"/>
      <c r="G575" s="56"/>
    </row>
    <row r="576" spans="1:7" ht="15.75" customHeight="1" x14ac:dyDescent="0.35">
      <c r="A576" s="72"/>
      <c r="C576" s="72"/>
      <c r="F576" s="56"/>
      <c r="G576" s="56"/>
    </row>
    <row r="577" spans="1:7" ht="15.75" customHeight="1" x14ac:dyDescent="0.35">
      <c r="A577" s="72"/>
      <c r="C577" s="72"/>
      <c r="F577" s="56"/>
      <c r="G577" s="56"/>
    </row>
    <row r="578" spans="1:7" ht="15.75" customHeight="1" x14ac:dyDescent="0.35">
      <c r="A578" s="72"/>
      <c r="C578" s="72"/>
      <c r="F578" s="56"/>
      <c r="G578" s="56"/>
    </row>
    <row r="579" spans="1:7" ht="15.75" customHeight="1" x14ac:dyDescent="0.35">
      <c r="A579" s="72"/>
      <c r="C579" s="72"/>
      <c r="F579" s="56"/>
      <c r="G579" s="56"/>
    </row>
    <row r="580" spans="1:7" ht="15.75" customHeight="1" x14ac:dyDescent="0.35">
      <c r="A580" s="72"/>
      <c r="C580" s="72"/>
      <c r="F580" s="56"/>
      <c r="G580" s="56"/>
    </row>
    <row r="581" spans="1:7" ht="15.75" customHeight="1" x14ac:dyDescent="0.35">
      <c r="A581" s="72"/>
      <c r="C581" s="72"/>
      <c r="F581" s="56"/>
      <c r="G581" s="56"/>
    </row>
    <row r="582" spans="1:7" ht="15.75" customHeight="1" x14ac:dyDescent="0.35">
      <c r="A582" s="72"/>
      <c r="C582" s="72"/>
      <c r="F582" s="56"/>
      <c r="G582" s="56"/>
    </row>
    <row r="583" spans="1:7" ht="15.75" customHeight="1" x14ac:dyDescent="0.35">
      <c r="A583" s="72"/>
      <c r="C583" s="72"/>
      <c r="F583" s="56"/>
      <c r="G583" s="56"/>
    </row>
    <row r="584" spans="1:7" ht="15.75" customHeight="1" x14ac:dyDescent="0.35">
      <c r="A584" s="72"/>
      <c r="C584" s="72"/>
      <c r="F584" s="56"/>
      <c r="G584" s="56"/>
    </row>
    <row r="585" spans="1:7" ht="15.75" customHeight="1" x14ac:dyDescent="0.35">
      <c r="A585" s="72"/>
      <c r="C585" s="72"/>
      <c r="F585" s="56"/>
      <c r="G585" s="56"/>
    </row>
    <row r="586" spans="1:7" ht="15.75" customHeight="1" x14ac:dyDescent="0.35">
      <c r="A586" s="72"/>
      <c r="C586" s="72"/>
      <c r="F586" s="56"/>
      <c r="G586" s="56"/>
    </row>
    <row r="587" spans="1:7" ht="15.75" customHeight="1" x14ac:dyDescent="0.35">
      <c r="A587" s="72"/>
      <c r="C587" s="72"/>
      <c r="F587" s="56"/>
      <c r="G587" s="56"/>
    </row>
    <row r="588" spans="1:7" ht="15.75" customHeight="1" x14ac:dyDescent="0.35">
      <c r="A588" s="72"/>
      <c r="C588" s="72"/>
      <c r="F588" s="56"/>
      <c r="G588" s="56"/>
    </row>
    <row r="589" spans="1:7" ht="15.75" customHeight="1" x14ac:dyDescent="0.35">
      <c r="A589" s="72"/>
      <c r="C589" s="72"/>
      <c r="F589" s="56"/>
      <c r="G589" s="56"/>
    </row>
    <row r="590" spans="1:7" ht="15.75" customHeight="1" x14ac:dyDescent="0.35">
      <c r="A590" s="72"/>
      <c r="C590" s="72"/>
      <c r="F590" s="56"/>
      <c r="G590" s="56"/>
    </row>
    <row r="591" spans="1:7" ht="15.75" customHeight="1" x14ac:dyDescent="0.35">
      <c r="A591" s="72"/>
      <c r="C591" s="72"/>
      <c r="F591" s="56"/>
      <c r="G591" s="56"/>
    </row>
    <row r="592" spans="1:7" ht="15.75" customHeight="1" x14ac:dyDescent="0.35">
      <c r="A592" s="72"/>
      <c r="C592" s="72"/>
      <c r="F592" s="56"/>
      <c r="G592" s="56"/>
    </row>
    <row r="593" spans="1:7" ht="15.75" customHeight="1" x14ac:dyDescent="0.35">
      <c r="A593" s="72"/>
      <c r="C593" s="72"/>
      <c r="F593" s="56"/>
      <c r="G593" s="56"/>
    </row>
    <row r="594" spans="1:7" ht="15.75" customHeight="1" x14ac:dyDescent="0.35">
      <c r="A594" s="72"/>
      <c r="C594" s="72"/>
      <c r="F594" s="56"/>
      <c r="G594" s="56"/>
    </row>
    <row r="595" spans="1:7" ht="15.75" customHeight="1" x14ac:dyDescent="0.35">
      <c r="A595" s="72"/>
      <c r="C595" s="72"/>
      <c r="F595" s="56"/>
      <c r="G595" s="56"/>
    </row>
    <row r="596" spans="1:7" ht="15.75" customHeight="1" x14ac:dyDescent="0.35">
      <c r="A596" s="72"/>
      <c r="C596" s="72"/>
      <c r="F596" s="56"/>
      <c r="G596" s="56"/>
    </row>
    <row r="597" spans="1:7" ht="15.75" customHeight="1" x14ac:dyDescent="0.35">
      <c r="A597" s="72"/>
      <c r="C597" s="72"/>
      <c r="F597" s="56"/>
      <c r="G597" s="56"/>
    </row>
    <row r="598" spans="1:7" ht="15.75" customHeight="1" x14ac:dyDescent="0.35">
      <c r="A598" s="72"/>
      <c r="C598" s="72"/>
      <c r="F598" s="56"/>
      <c r="G598" s="56"/>
    </row>
    <row r="599" spans="1:7" ht="15.75" customHeight="1" x14ac:dyDescent="0.35">
      <c r="A599" s="72"/>
      <c r="C599" s="72"/>
      <c r="F599" s="56"/>
      <c r="G599" s="56"/>
    </row>
    <row r="600" spans="1:7" ht="15.75" customHeight="1" x14ac:dyDescent="0.35">
      <c r="A600" s="72"/>
      <c r="C600" s="72"/>
      <c r="F600" s="56"/>
      <c r="G600" s="56"/>
    </row>
    <row r="601" spans="1:7" ht="15.75" customHeight="1" x14ac:dyDescent="0.35">
      <c r="A601" s="72"/>
      <c r="C601" s="72"/>
      <c r="F601" s="56"/>
      <c r="G601" s="56"/>
    </row>
    <row r="602" spans="1:7" ht="15.75" customHeight="1" x14ac:dyDescent="0.35">
      <c r="A602" s="72"/>
      <c r="C602" s="72"/>
      <c r="F602" s="56"/>
      <c r="G602" s="56"/>
    </row>
    <row r="603" spans="1:7" ht="15.75" customHeight="1" x14ac:dyDescent="0.35">
      <c r="A603" s="72"/>
      <c r="C603" s="72"/>
      <c r="F603" s="56"/>
      <c r="G603" s="56"/>
    </row>
    <row r="604" spans="1:7" ht="15.75" customHeight="1" x14ac:dyDescent="0.35">
      <c r="A604" s="72"/>
      <c r="C604" s="72"/>
      <c r="F604" s="56"/>
      <c r="G604" s="56"/>
    </row>
    <row r="605" spans="1:7" ht="15.75" customHeight="1" x14ac:dyDescent="0.35">
      <c r="A605" s="72"/>
      <c r="C605" s="72"/>
      <c r="F605" s="56"/>
      <c r="G605" s="56"/>
    </row>
    <row r="606" spans="1:7" ht="15.75" customHeight="1" x14ac:dyDescent="0.35">
      <c r="A606" s="72"/>
      <c r="C606" s="72"/>
      <c r="F606" s="56"/>
      <c r="G606" s="56"/>
    </row>
    <row r="607" spans="1:7" ht="15.75" customHeight="1" x14ac:dyDescent="0.35">
      <c r="A607" s="72"/>
      <c r="C607" s="72"/>
      <c r="F607" s="56"/>
      <c r="G607" s="56"/>
    </row>
    <row r="608" spans="1:7" ht="15.75" customHeight="1" x14ac:dyDescent="0.35">
      <c r="A608" s="72"/>
      <c r="C608" s="72"/>
      <c r="F608" s="56"/>
      <c r="G608" s="56"/>
    </row>
    <row r="609" spans="1:7" ht="15.75" customHeight="1" x14ac:dyDescent="0.35">
      <c r="A609" s="72"/>
      <c r="C609" s="72"/>
      <c r="F609" s="56"/>
      <c r="G609" s="56"/>
    </row>
    <row r="610" spans="1:7" ht="15.75" customHeight="1" x14ac:dyDescent="0.35">
      <c r="A610" s="72"/>
      <c r="C610" s="72"/>
      <c r="F610" s="56"/>
      <c r="G610" s="56"/>
    </row>
    <row r="611" spans="1:7" ht="15.75" customHeight="1" x14ac:dyDescent="0.35">
      <c r="A611" s="72"/>
      <c r="C611" s="72"/>
      <c r="F611" s="56"/>
      <c r="G611" s="56"/>
    </row>
    <row r="612" spans="1:7" ht="15.75" customHeight="1" x14ac:dyDescent="0.35">
      <c r="A612" s="72"/>
      <c r="C612" s="72"/>
      <c r="F612" s="56"/>
      <c r="G612" s="56"/>
    </row>
    <row r="613" spans="1:7" ht="15.75" customHeight="1" x14ac:dyDescent="0.35">
      <c r="A613" s="72"/>
      <c r="C613" s="72"/>
      <c r="F613" s="56"/>
      <c r="G613" s="56"/>
    </row>
    <row r="614" spans="1:7" ht="15.75" customHeight="1" x14ac:dyDescent="0.35">
      <c r="A614" s="72"/>
      <c r="C614" s="72"/>
      <c r="F614" s="56"/>
      <c r="G614" s="56"/>
    </row>
    <row r="615" spans="1:7" ht="15.75" customHeight="1" x14ac:dyDescent="0.35">
      <c r="A615" s="72"/>
      <c r="C615" s="72"/>
      <c r="F615" s="56"/>
      <c r="G615" s="56"/>
    </row>
    <row r="616" spans="1:7" ht="15.75" customHeight="1" x14ac:dyDescent="0.35">
      <c r="A616" s="72"/>
      <c r="C616" s="72"/>
      <c r="F616" s="56"/>
      <c r="G616" s="56"/>
    </row>
    <row r="617" spans="1:7" ht="15.75" customHeight="1" x14ac:dyDescent="0.35">
      <c r="A617" s="72"/>
      <c r="C617" s="72"/>
      <c r="F617" s="56"/>
      <c r="G617" s="56"/>
    </row>
    <row r="618" spans="1:7" ht="15.75" customHeight="1" x14ac:dyDescent="0.35">
      <c r="A618" s="72"/>
      <c r="C618" s="72"/>
      <c r="F618" s="56"/>
      <c r="G618" s="56"/>
    </row>
    <row r="619" spans="1:7" ht="15.75" customHeight="1" x14ac:dyDescent="0.35">
      <c r="A619" s="72"/>
      <c r="C619" s="72"/>
      <c r="F619" s="56"/>
      <c r="G619" s="56"/>
    </row>
    <row r="620" spans="1:7" ht="15.75" customHeight="1" x14ac:dyDescent="0.35">
      <c r="A620" s="72"/>
      <c r="C620" s="72"/>
      <c r="F620" s="56"/>
      <c r="G620" s="56"/>
    </row>
    <row r="621" spans="1:7" ht="15.75" customHeight="1" x14ac:dyDescent="0.35">
      <c r="A621" s="72"/>
      <c r="C621" s="72"/>
      <c r="F621" s="56"/>
      <c r="G621" s="56"/>
    </row>
    <row r="622" spans="1:7" ht="15.75" customHeight="1" x14ac:dyDescent="0.35">
      <c r="A622" s="72"/>
      <c r="C622" s="72"/>
      <c r="F622" s="56"/>
      <c r="G622" s="56"/>
    </row>
    <row r="623" spans="1:7" ht="15.75" customHeight="1" x14ac:dyDescent="0.35">
      <c r="A623" s="72"/>
      <c r="C623" s="72"/>
      <c r="F623" s="56"/>
      <c r="G623" s="56"/>
    </row>
    <row r="624" spans="1:7" ht="15.75" customHeight="1" x14ac:dyDescent="0.35">
      <c r="A624" s="72"/>
      <c r="C624" s="72"/>
      <c r="F624" s="56"/>
      <c r="G624" s="56"/>
    </row>
    <row r="625" spans="1:7" ht="15.75" customHeight="1" x14ac:dyDescent="0.35">
      <c r="A625" s="72"/>
      <c r="C625" s="72"/>
      <c r="F625" s="56"/>
      <c r="G625" s="56"/>
    </row>
    <row r="626" spans="1:7" ht="15.75" customHeight="1" x14ac:dyDescent="0.35">
      <c r="A626" s="72"/>
      <c r="C626" s="72"/>
      <c r="F626" s="56"/>
      <c r="G626" s="56"/>
    </row>
    <row r="627" spans="1:7" ht="15.75" customHeight="1" x14ac:dyDescent="0.35">
      <c r="A627" s="72"/>
      <c r="C627" s="72"/>
      <c r="F627" s="56"/>
      <c r="G627" s="56"/>
    </row>
    <row r="628" spans="1:7" ht="15.75" customHeight="1" x14ac:dyDescent="0.35">
      <c r="A628" s="72"/>
      <c r="C628" s="72"/>
      <c r="F628" s="56"/>
      <c r="G628" s="56"/>
    </row>
    <row r="629" spans="1:7" ht="15.75" customHeight="1" x14ac:dyDescent="0.35">
      <c r="A629" s="72"/>
      <c r="C629" s="72"/>
      <c r="F629" s="56"/>
      <c r="G629" s="56"/>
    </row>
    <row r="630" spans="1:7" ht="15.75" customHeight="1" x14ac:dyDescent="0.35">
      <c r="A630" s="72"/>
      <c r="C630" s="72"/>
      <c r="F630" s="56"/>
      <c r="G630" s="56"/>
    </row>
    <row r="631" spans="1:7" ht="15.75" customHeight="1" x14ac:dyDescent="0.35">
      <c r="A631" s="72"/>
      <c r="C631" s="72"/>
      <c r="F631" s="56"/>
      <c r="G631" s="56"/>
    </row>
    <row r="632" spans="1:7" ht="15.75" customHeight="1" x14ac:dyDescent="0.35">
      <c r="A632" s="72"/>
      <c r="C632" s="72"/>
      <c r="F632" s="56"/>
      <c r="G632" s="56"/>
    </row>
    <row r="633" spans="1:7" ht="15.75" customHeight="1" x14ac:dyDescent="0.35">
      <c r="A633" s="72"/>
      <c r="C633" s="72"/>
      <c r="F633" s="56"/>
      <c r="G633" s="56"/>
    </row>
    <row r="634" spans="1:7" ht="15.75" customHeight="1" x14ac:dyDescent="0.35">
      <c r="A634" s="72"/>
      <c r="C634" s="72"/>
      <c r="F634" s="56"/>
      <c r="G634" s="56"/>
    </row>
    <row r="635" spans="1:7" ht="15.75" customHeight="1" x14ac:dyDescent="0.35">
      <c r="A635" s="72"/>
      <c r="C635" s="72"/>
      <c r="F635" s="56"/>
      <c r="G635" s="56"/>
    </row>
    <row r="636" spans="1:7" ht="15.75" customHeight="1" x14ac:dyDescent="0.35">
      <c r="A636" s="72"/>
      <c r="C636" s="72"/>
      <c r="F636" s="56"/>
      <c r="G636" s="56"/>
    </row>
    <row r="637" spans="1:7" ht="15.75" customHeight="1" x14ac:dyDescent="0.35">
      <c r="A637" s="72"/>
      <c r="C637" s="72"/>
      <c r="F637" s="56"/>
      <c r="G637" s="56"/>
    </row>
    <row r="638" spans="1:7" ht="15.75" customHeight="1" x14ac:dyDescent="0.35">
      <c r="A638" s="72"/>
      <c r="C638" s="72"/>
      <c r="F638" s="56"/>
      <c r="G638" s="56"/>
    </row>
    <row r="639" spans="1:7" ht="15.75" customHeight="1" x14ac:dyDescent="0.35">
      <c r="A639" s="72"/>
      <c r="C639" s="72"/>
      <c r="F639" s="56"/>
      <c r="G639" s="56"/>
    </row>
    <row r="640" spans="1:7" ht="15.75" customHeight="1" x14ac:dyDescent="0.35">
      <c r="A640" s="72"/>
      <c r="C640" s="72"/>
      <c r="F640" s="56"/>
      <c r="G640" s="56"/>
    </row>
    <row r="641" spans="1:7" ht="15.75" customHeight="1" x14ac:dyDescent="0.35">
      <c r="A641" s="72"/>
      <c r="C641" s="72"/>
      <c r="F641" s="56"/>
      <c r="G641" s="56"/>
    </row>
    <row r="642" spans="1:7" ht="15.75" customHeight="1" x14ac:dyDescent="0.35">
      <c r="A642" s="72"/>
      <c r="C642" s="72"/>
      <c r="F642" s="56"/>
      <c r="G642" s="56"/>
    </row>
    <row r="643" spans="1:7" ht="15.75" customHeight="1" x14ac:dyDescent="0.35">
      <c r="A643" s="72"/>
      <c r="C643" s="72"/>
      <c r="F643" s="56"/>
      <c r="G643" s="56"/>
    </row>
    <row r="644" spans="1:7" ht="15.75" customHeight="1" x14ac:dyDescent="0.35">
      <c r="A644" s="72"/>
      <c r="C644" s="72"/>
      <c r="F644" s="56"/>
      <c r="G644" s="56"/>
    </row>
    <row r="645" spans="1:7" ht="15.75" customHeight="1" x14ac:dyDescent="0.35">
      <c r="A645" s="72"/>
      <c r="C645" s="72"/>
      <c r="F645" s="56"/>
      <c r="G645" s="56"/>
    </row>
    <row r="646" spans="1:7" ht="15.75" customHeight="1" x14ac:dyDescent="0.35">
      <c r="A646" s="72"/>
      <c r="C646" s="72"/>
      <c r="F646" s="56"/>
      <c r="G646" s="56"/>
    </row>
    <row r="647" spans="1:7" ht="15.75" customHeight="1" x14ac:dyDescent="0.35">
      <c r="A647" s="72"/>
      <c r="C647" s="72"/>
      <c r="F647" s="56"/>
      <c r="G647" s="56"/>
    </row>
    <row r="648" spans="1:7" ht="15.75" customHeight="1" x14ac:dyDescent="0.35">
      <c r="A648" s="72"/>
      <c r="C648" s="72"/>
      <c r="F648" s="56"/>
      <c r="G648" s="56"/>
    </row>
    <row r="649" spans="1:7" ht="15.75" customHeight="1" x14ac:dyDescent="0.35">
      <c r="A649" s="72"/>
      <c r="C649" s="72"/>
      <c r="F649" s="56"/>
      <c r="G649" s="56"/>
    </row>
    <row r="650" spans="1:7" ht="15.75" customHeight="1" x14ac:dyDescent="0.35">
      <c r="A650" s="72"/>
      <c r="C650" s="72"/>
      <c r="F650" s="56"/>
      <c r="G650" s="56"/>
    </row>
    <row r="651" spans="1:7" ht="15.75" customHeight="1" x14ac:dyDescent="0.35">
      <c r="A651" s="72"/>
      <c r="C651" s="72"/>
      <c r="F651" s="56"/>
      <c r="G651" s="56"/>
    </row>
    <row r="652" spans="1:7" ht="15.75" customHeight="1" x14ac:dyDescent="0.35">
      <c r="A652" s="72"/>
      <c r="C652" s="72"/>
      <c r="F652" s="56"/>
      <c r="G652" s="56"/>
    </row>
    <row r="653" spans="1:7" ht="15.75" customHeight="1" x14ac:dyDescent="0.35">
      <c r="A653" s="72"/>
      <c r="C653" s="72"/>
      <c r="F653" s="56"/>
      <c r="G653" s="56"/>
    </row>
    <row r="654" spans="1:7" ht="15.75" customHeight="1" x14ac:dyDescent="0.35">
      <c r="A654" s="72"/>
      <c r="C654" s="72"/>
      <c r="F654" s="56"/>
      <c r="G654" s="56"/>
    </row>
    <row r="655" spans="1:7" ht="15.75" customHeight="1" x14ac:dyDescent="0.35">
      <c r="A655" s="72"/>
      <c r="C655" s="72"/>
      <c r="F655" s="56"/>
      <c r="G655" s="56"/>
    </row>
    <row r="656" spans="1:7" ht="15.75" customHeight="1" x14ac:dyDescent="0.35">
      <c r="A656" s="72"/>
      <c r="C656" s="72"/>
      <c r="F656" s="56"/>
      <c r="G656" s="56"/>
    </row>
    <row r="657" spans="1:7" ht="15.75" customHeight="1" x14ac:dyDescent="0.35">
      <c r="A657" s="72"/>
      <c r="C657" s="72"/>
      <c r="F657" s="56"/>
      <c r="G657" s="56"/>
    </row>
    <row r="658" spans="1:7" ht="15.75" customHeight="1" x14ac:dyDescent="0.35">
      <c r="A658" s="72"/>
      <c r="C658" s="72"/>
      <c r="F658" s="56"/>
      <c r="G658" s="56"/>
    </row>
    <row r="659" spans="1:7" ht="15.75" customHeight="1" x14ac:dyDescent="0.35">
      <c r="A659" s="72"/>
      <c r="C659" s="72"/>
      <c r="F659" s="56"/>
      <c r="G659" s="56"/>
    </row>
    <row r="660" spans="1:7" ht="15.75" customHeight="1" x14ac:dyDescent="0.35">
      <c r="A660" s="72"/>
      <c r="C660" s="72"/>
      <c r="F660" s="56"/>
      <c r="G660" s="56"/>
    </row>
    <row r="661" spans="1:7" ht="15.75" customHeight="1" x14ac:dyDescent="0.35">
      <c r="A661" s="72"/>
      <c r="C661" s="72"/>
      <c r="F661" s="56"/>
      <c r="G661" s="56"/>
    </row>
    <row r="662" spans="1:7" ht="15.75" customHeight="1" x14ac:dyDescent="0.35">
      <c r="A662" s="72"/>
      <c r="C662" s="72"/>
      <c r="F662" s="56"/>
      <c r="G662" s="56"/>
    </row>
    <row r="663" spans="1:7" ht="15.75" customHeight="1" x14ac:dyDescent="0.35">
      <c r="A663" s="72"/>
      <c r="C663" s="72"/>
      <c r="F663" s="56"/>
      <c r="G663" s="56"/>
    </row>
    <row r="664" spans="1:7" ht="15.75" customHeight="1" x14ac:dyDescent="0.35">
      <c r="A664" s="72"/>
      <c r="C664" s="72"/>
      <c r="F664" s="56"/>
      <c r="G664" s="56"/>
    </row>
    <row r="665" spans="1:7" ht="15.75" customHeight="1" x14ac:dyDescent="0.35">
      <c r="A665" s="72"/>
      <c r="C665" s="72"/>
      <c r="F665" s="56"/>
      <c r="G665" s="56"/>
    </row>
    <row r="666" spans="1:7" ht="15.75" customHeight="1" x14ac:dyDescent="0.35">
      <c r="A666" s="72"/>
      <c r="C666" s="72"/>
      <c r="F666" s="56"/>
      <c r="G666" s="56"/>
    </row>
    <row r="667" spans="1:7" ht="15.75" customHeight="1" x14ac:dyDescent="0.35">
      <c r="A667" s="72"/>
      <c r="C667" s="72"/>
      <c r="F667" s="56"/>
      <c r="G667" s="56"/>
    </row>
    <row r="668" spans="1:7" ht="15.75" customHeight="1" x14ac:dyDescent="0.35">
      <c r="A668" s="72"/>
      <c r="C668" s="72"/>
      <c r="F668" s="56"/>
      <c r="G668" s="56"/>
    </row>
    <row r="669" spans="1:7" ht="15.75" customHeight="1" x14ac:dyDescent="0.35">
      <c r="A669" s="72"/>
      <c r="C669" s="72"/>
      <c r="F669" s="56"/>
      <c r="G669" s="56"/>
    </row>
    <row r="670" spans="1:7" ht="15.75" customHeight="1" x14ac:dyDescent="0.35">
      <c r="A670" s="72"/>
      <c r="C670" s="72"/>
      <c r="F670" s="56"/>
      <c r="G670" s="56"/>
    </row>
    <row r="671" spans="1:7" ht="15.75" customHeight="1" x14ac:dyDescent="0.35">
      <c r="A671" s="72"/>
      <c r="C671" s="72"/>
      <c r="F671" s="56"/>
      <c r="G671" s="56"/>
    </row>
    <row r="672" spans="1:7" ht="15.75" customHeight="1" x14ac:dyDescent="0.35">
      <c r="A672" s="72"/>
      <c r="C672" s="72"/>
      <c r="F672" s="56"/>
      <c r="G672" s="56"/>
    </row>
    <row r="673" spans="1:7" ht="15.75" customHeight="1" x14ac:dyDescent="0.35">
      <c r="A673" s="72"/>
      <c r="C673" s="72"/>
      <c r="F673" s="56"/>
      <c r="G673" s="56"/>
    </row>
    <row r="674" spans="1:7" ht="15.75" customHeight="1" x14ac:dyDescent="0.35">
      <c r="A674" s="72"/>
      <c r="C674" s="72"/>
      <c r="F674" s="56"/>
      <c r="G674" s="56"/>
    </row>
    <row r="675" spans="1:7" ht="15.75" customHeight="1" x14ac:dyDescent="0.35">
      <c r="A675" s="72"/>
      <c r="C675" s="72"/>
      <c r="F675" s="56"/>
      <c r="G675" s="56"/>
    </row>
    <row r="676" spans="1:7" ht="15.75" customHeight="1" x14ac:dyDescent="0.35">
      <c r="A676" s="72"/>
      <c r="C676" s="72"/>
      <c r="F676" s="56"/>
      <c r="G676" s="56"/>
    </row>
    <row r="677" spans="1:7" ht="15.75" customHeight="1" x14ac:dyDescent="0.35">
      <c r="A677" s="72"/>
      <c r="C677" s="72"/>
      <c r="F677" s="56"/>
      <c r="G677" s="56"/>
    </row>
    <row r="678" spans="1:7" ht="15.75" customHeight="1" x14ac:dyDescent="0.35">
      <c r="A678" s="72"/>
      <c r="C678" s="72"/>
      <c r="F678" s="56"/>
      <c r="G678" s="56"/>
    </row>
    <row r="679" spans="1:7" ht="15.75" customHeight="1" x14ac:dyDescent="0.35">
      <c r="A679" s="72"/>
      <c r="C679" s="72"/>
      <c r="F679" s="56"/>
      <c r="G679" s="56"/>
    </row>
    <row r="680" spans="1:7" ht="15.75" customHeight="1" x14ac:dyDescent="0.35">
      <c r="A680" s="72"/>
      <c r="C680" s="72"/>
      <c r="F680" s="56"/>
      <c r="G680" s="56"/>
    </row>
    <row r="681" spans="1:7" ht="15.75" customHeight="1" x14ac:dyDescent="0.35">
      <c r="A681" s="72"/>
      <c r="C681" s="72"/>
      <c r="F681" s="56"/>
      <c r="G681" s="56"/>
    </row>
    <row r="682" spans="1:7" ht="15.75" customHeight="1" x14ac:dyDescent="0.35">
      <c r="A682" s="72"/>
      <c r="C682" s="72"/>
      <c r="F682" s="56"/>
      <c r="G682" s="56"/>
    </row>
    <row r="683" spans="1:7" ht="15.75" customHeight="1" x14ac:dyDescent="0.35">
      <c r="A683" s="72"/>
      <c r="C683" s="72"/>
      <c r="F683" s="56"/>
      <c r="G683" s="56"/>
    </row>
    <row r="684" spans="1:7" ht="15.75" customHeight="1" x14ac:dyDescent="0.35">
      <c r="A684" s="72"/>
      <c r="C684" s="72"/>
      <c r="F684" s="56"/>
      <c r="G684" s="56"/>
    </row>
    <row r="685" spans="1:7" ht="15.75" customHeight="1" x14ac:dyDescent="0.35">
      <c r="A685" s="72"/>
      <c r="C685" s="72"/>
      <c r="F685" s="56"/>
      <c r="G685" s="56"/>
    </row>
    <row r="686" spans="1:7" ht="15.75" customHeight="1" x14ac:dyDescent="0.35">
      <c r="A686" s="72"/>
      <c r="C686" s="72"/>
      <c r="F686" s="56"/>
      <c r="G686" s="56"/>
    </row>
    <row r="687" spans="1:7" ht="15.75" customHeight="1" x14ac:dyDescent="0.35">
      <c r="A687" s="72"/>
      <c r="C687" s="72"/>
      <c r="F687" s="56"/>
      <c r="G687" s="56"/>
    </row>
    <row r="688" spans="1:7" ht="15.75" customHeight="1" x14ac:dyDescent="0.35">
      <c r="A688" s="72"/>
      <c r="C688" s="72"/>
      <c r="F688" s="56"/>
      <c r="G688" s="56"/>
    </row>
    <row r="689" spans="1:7" ht="15.75" customHeight="1" x14ac:dyDescent="0.35">
      <c r="A689" s="72"/>
      <c r="C689" s="72"/>
      <c r="F689" s="56"/>
      <c r="G689" s="56"/>
    </row>
    <row r="690" spans="1:7" ht="15.75" customHeight="1" x14ac:dyDescent="0.35">
      <c r="A690" s="72"/>
      <c r="C690" s="72"/>
      <c r="F690" s="56"/>
      <c r="G690" s="56"/>
    </row>
    <row r="691" spans="1:7" ht="15.75" customHeight="1" x14ac:dyDescent="0.35">
      <c r="A691" s="72"/>
      <c r="C691" s="72"/>
      <c r="F691" s="56"/>
      <c r="G691" s="56"/>
    </row>
    <row r="692" spans="1:7" ht="15.75" customHeight="1" x14ac:dyDescent="0.35">
      <c r="A692" s="72"/>
      <c r="C692" s="72"/>
      <c r="F692" s="56"/>
      <c r="G692" s="56"/>
    </row>
    <row r="693" spans="1:7" ht="15.75" customHeight="1" x14ac:dyDescent="0.35">
      <c r="A693" s="72"/>
      <c r="C693" s="72"/>
      <c r="F693" s="56"/>
      <c r="G693" s="56"/>
    </row>
    <row r="694" spans="1:7" ht="15.75" customHeight="1" x14ac:dyDescent="0.35">
      <c r="A694" s="72"/>
      <c r="C694" s="72"/>
      <c r="F694" s="56"/>
      <c r="G694" s="56"/>
    </row>
    <row r="695" spans="1:7" ht="15.75" customHeight="1" x14ac:dyDescent="0.35">
      <c r="A695" s="72"/>
      <c r="C695" s="72"/>
      <c r="F695" s="56"/>
      <c r="G695" s="56"/>
    </row>
    <row r="696" spans="1:7" ht="15.75" customHeight="1" x14ac:dyDescent="0.35">
      <c r="A696" s="72"/>
      <c r="C696" s="72"/>
      <c r="F696" s="56"/>
      <c r="G696" s="56"/>
    </row>
    <row r="697" spans="1:7" ht="15.75" customHeight="1" x14ac:dyDescent="0.35">
      <c r="A697" s="72"/>
      <c r="C697" s="72"/>
      <c r="F697" s="56"/>
      <c r="G697" s="56"/>
    </row>
    <row r="698" spans="1:7" ht="15.75" customHeight="1" x14ac:dyDescent="0.35">
      <c r="A698" s="72"/>
      <c r="C698" s="72"/>
      <c r="F698" s="56"/>
      <c r="G698" s="56"/>
    </row>
    <row r="699" spans="1:7" ht="15.75" customHeight="1" x14ac:dyDescent="0.35">
      <c r="A699" s="72"/>
      <c r="C699" s="72"/>
      <c r="F699" s="56"/>
      <c r="G699" s="56"/>
    </row>
    <row r="700" spans="1:7" ht="15.75" customHeight="1" x14ac:dyDescent="0.35">
      <c r="A700" s="72"/>
      <c r="C700" s="72"/>
      <c r="F700" s="56"/>
      <c r="G700" s="56"/>
    </row>
    <row r="701" spans="1:7" ht="15.75" customHeight="1" x14ac:dyDescent="0.35">
      <c r="A701" s="72"/>
      <c r="C701" s="72"/>
      <c r="F701" s="56"/>
      <c r="G701" s="56"/>
    </row>
    <row r="702" spans="1:7" ht="15.75" customHeight="1" x14ac:dyDescent="0.35">
      <c r="A702" s="72"/>
      <c r="C702" s="72"/>
      <c r="F702" s="56"/>
      <c r="G702" s="56"/>
    </row>
    <row r="703" spans="1:7" ht="15.75" customHeight="1" x14ac:dyDescent="0.35">
      <c r="A703" s="72"/>
      <c r="C703" s="72"/>
      <c r="F703" s="56"/>
      <c r="G703" s="56"/>
    </row>
    <row r="704" spans="1:7" ht="15.75" customHeight="1" x14ac:dyDescent="0.35">
      <c r="A704" s="72"/>
      <c r="C704" s="72"/>
      <c r="F704" s="56"/>
      <c r="G704" s="56"/>
    </row>
    <row r="705" spans="1:7" ht="15.75" customHeight="1" x14ac:dyDescent="0.35">
      <c r="A705" s="72"/>
      <c r="C705" s="72"/>
      <c r="F705" s="56"/>
      <c r="G705" s="56"/>
    </row>
    <row r="706" spans="1:7" ht="15.75" customHeight="1" x14ac:dyDescent="0.35">
      <c r="A706" s="72"/>
      <c r="C706" s="72"/>
      <c r="F706" s="56"/>
      <c r="G706" s="56"/>
    </row>
    <row r="707" spans="1:7" ht="15.75" customHeight="1" x14ac:dyDescent="0.35">
      <c r="A707" s="72"/>
      <c r="C707" s="72"/>
      <c r="F707" s="56"/>
      <c r="G707" s="56"/>
    </row>
    <row r="708" spans="1:7" ht="15.75" customHeight="1" x14ac:dyDescent="0.35">
      <c r="A708" s="72"/>
      <c r="C708" s="72"/>
      <c r="F708" s="56"/>
      <c r="G708" s="56"/>
    </row>
    <row r="709" spans="1:7" ht="15.75" customHeight="1" x14ac:dyDescent="0.35">
      <c r="A709" s="72"/>
      <c r="C709" s="72"/>
      <c r="F709" s="56"/>
      <c r="G709" s="56"/>
    </row>
    <row r="710" spans="1:7" ht="15.75" customHeight="1" x14ac:dyDescent="0.35">
      <c r="A710" s="72"/>
      <c r="C710" s="72"/>
      <c r="F710" s="56"/>
      <c r="G710" s="56"/>
    </row>
    <row r="711" spans="1:7" ht="15.75" customHeight="1" x14ac:dyDescent="0.35">
      <c r="A711" s="72"/>
      <c r="C711" s="72"/>
      <c r="F711" s="56"/>
      <c r="G711" s="56"/>
    </row>
    <row r="712" spans="1:7" ht="15.75" customHeight="1" x14ac:dyDescent="0.35">
      <c r="A712" s="72"/>
      <c r="C712" s="72"/>
      <c r="F712" s="56"/>
      <c r="G712" s="56"/>
    </row>
    <row r="713" spans="1:7" ht="15.75" customHeight="1" x14ac:dyDescent="0.35">
      <c r="A713" s="72"/>
      <c r="C713" s="72"/>
      <c r="F713" s="56"/>
      <c r="G713" s="56"/>
    </row>
    <row r="714" spans="1:7" ht="15.75" customHeight="1" x14ac:dyDescent="0.35">
      <c r="A714" s="72"/>
      <c r="C714" s="72"/>
      <c r="F714" s="56"/>
      <c r="G714" s="56"/>
    </row>
    <row r="715" spans="1:7" ht="15.75" customHeight="1" x14ac:dyDescent="0.35">
      <c r="A715" s="72"/>
      <c r="C715" s="72"/>
      <c r="F715" s="56"/>
      <c r="G715" s="56"/>
    </row>
    <row r="716" spans="1:7" ht="15.75" customHeight="1" x14ac:dyDescent="0.35">
      <c r="A716" s="72"/>
      <c r="C716" s="72"/>
      <c r="F716" s="56"/>
      <c r="G716" s="56"/>
    </row>
    <row r="717" spans="1:7" ht="15.75" customHeight="1" x14ac:dyDescent="0.35">
      <c r="A717" s="72"/>
      <c r="C717" s="72"/>
      <c r="F717" s="56"/>
      <c r="G717" s="56"/>
    </row>
    <row r="718" spans="1:7" ht="15.75" customHeight="1" x14ac:dyDescent="0.35">
      <c r="A718" s="72"/>
      <c r="C718" s="72"/>
      <c r="F718" s="56"/>
      <c r="G718" s="56"/>
    </row>
    <row r="719" spans="1:7" ht="15.75" customHeight="1" x14ac:dyDescent="0.35">
      <c r="A719" s="72"/>
      <c r="C719" s="72"/>
      <c r="F719" s="56"/>
      <c r="G719" s="56"/>
    </row>
    <row r="720" spans="1:7" ht="15.75" customHeight="1" x14ac:dyDescent="0.35">
      <c r="A720" s="72"/>
      <c r="C720" s="72"/>
      <c r="F720" s="56"/>
      <c r="G720" s="56"/>
    </row>
    <row r="721" spans="1:7" ht="15.75" customHeight="1" x14ac:dyDescent="0.35">
      <c r="A721" s="72"/>
      <c r="C721" s="72"/>
      <c r="F721" s="56"/>
      <c r="G721" s="56"/>
    </row>
    <row r="722" spans="1:7" ht="15.75" customHeight="1" x14ac:dyDescent="0.35">
      <c r="A722" s="72"/>
      <c r="C722" s="72"/>
      <c r="F722" s="56"/>
      <c r="G722" s="56"/>
    </row>
    <row r="723" spans="1:7" ht="15.75" customHeight="1" x14ac:dyDescent="0.35">
      <c r="A723" s="72"/>
      <c r="C723" s="72"/>
      <c r="F723" s="56"/>
      <c r="G723" s="56"/>
    </row>
    <row r="724" spans="1:7" ht="15.75" customHeight="1" x14ac:dyDescent="0.35">
      <c r="A724" s="72"/>
      <c r="C724" s="72"/>
      <c r="F724" s="56"/>
      <c r="G724" s="56"/>
    </row>
    <row r="725" spans="1:7" ht="15.75" customHeight="1" x14ac:dyDescent="0.35">
      <c r="A725" s="72"/>
      <c r="C725" s="72"/>
      <c r="F725" s="56"/>
      <c r="G725" s="56"/>
    </row>
    <row r="726" spans="1:7" ht="15.75" customHeight="1" x14ac:dyDescent="0.35">
      <c r="A726" s="72"/>
      <c r="C726" s="72"/>
      <c r="F726" s="56"/>
      <c r="G726" s="56"/>
    </row>
    <row r="727" spans="1:7" ht="15.75" customHeight="1" x14ac:dyDescent="0.35">
      <c r="A727" s="72"/>
      <c r="C727" s="72"/>
      <c r="F727" s="56"/>
      <c r="G727" s="56"/>
    </row>
    <row r="728" spans="1:7" ht="15.75" customHeight="1" x14ac:dyDescent="0.35">
      <c r="A728" s="72"/>
      <c r="C728" s="72"/>
      <c r="F728" s="56"/>
      <c r="G728" s="56"/>
    </row>
    <row r="729" spans="1:7" ht="15.75" customHeight="1" x14ac:dyDescent="0.35">
      <c r="A729" s="72"/>
      <c r="C729" s="72"/>
      <c r="F729" s="56"/>
      <c r="G729" s="56"/>
    </row>
    <row r="730" spans="1:7" ht="15.75" customHeight="1" x14ac:dyDescent="0.35">
      <c r="A730" s="72"/>
      <c r="C730" s="72"/>
      <c r="F730" s="56"/>
      <c r="G730" s="56"/>
    </row>
    <row r="731" spans="1:7" ht="15.75" customHeight="1" x14ac:dyDescent="0.35">
      <c r="A731" s="72"/>
      <c r="C731" s="72"/>
      <c r="F731" s="56"/>
      <c r="G731" s="56"/>
    </row>
    <row r="732" spans="1:7" ht="15.75" customHeight="1" x14ac:dyDescent="0.35">
      <c r="A732" s="72"/>
      <c r="C732" s="72"/>
      <c r="F732" s="56"/>
      <c r="G732" s="56"/>
    </row>
    <row r="733" spans="1:7" ht="15.75" customHeight="1" x14ac:dyDescent="0.35">
      <c r="A733" s="72"/>
      <c r="C733" s="72"/>
      <c r="F733" s="56"/>
      <c r="G733" s="56"/>
    </row>
    <row r="734" spans="1:7" ht="15.75" customHeight="1" x14ac:dyDescent="0.35">
      <c r="A734" s="72"/>
      <c r="C734" s="72"/>
      <c r="F734" s="56"/>
      <c r="G734" s="56"/>
    </row>
    <row r="735" spans="1:7" ht="15.75" customHeight="1" x14ac:dyDescent="0.35">
      <c r="A735" s="72"/>
      <c r="C735" s="72"/>
      <c r="F735" s="56"/>
      <c r="G735" s="56"/>
    </row>
    <row r="736" spans="1:7" ht="15.75" customHeight="1" x14ac:dyDescent="0.35">
      <c r="A736" s="72"/>
      <c r="C736" s="72"/>
      <c r="F736" s="56"/>
      <c r="G736" s="56"/>
    </row>
    <row r="737" spans="1:7" ht="15.75" customHeight="1" x14ac:dyDescent="0.35">
      <c r="A737" s="72"/>
      <c r="C737" s="72"/>
      <c r="F737" s="56"/>
      <c r="G737" s="56"/>
    </row>
    <row r="738" spans="1:7" ht="15.75" customHeight="1" x14ac:dyDescent="0.35">
      <c r="A738" s="72"/>
      <c r="C738" s="72"/>
      <c r="F738" s="56"/>
      <c r="G738" s="56"/>
    </row>
    <row r="739" spans="1:7" ht="15.75" customHeight="1" x14ac:dyDescent="0.35">
      <c r="A739" s="72"/>
      <c r="C739" s="72"/>
      <c r="F739" s="56"/>
      <c r="G739" s="56"/>
    </row>
    <row r="740" spans="1:7" ht="15.75" customHeight="1" x14ac:dyDescent="0.35">
      <c r="A740" s="72"/>
      <c r="C740" s="72"/>
      <c r="F740" s="56"/>
      <c r="G740" s="56"/>
    </row>
    <row r="741" spans="1:7" ht="15.75" customHeight="1" x14ac:dyDescent="0.35">
      <c r="A741" s="72"/>
      <c r="C741" s="72"/>
      <c r="F741" s="56"/>
      <c r="G741" s="56"/>
    </row>
    <row r="742" spans="1:7" ht="15.75" customHeight="1" x14ac:dyDescent="0.35">
      <c r="A742" s="72"/>
      <c r="C742" s="72"/>
      <c r="F742" s="56"/>
      <c r="G742" s="56"/>
    </row>
    <row r="743" spans="1:7" ht="15.75" customHeight="1" x14ac:dyDescent="0.35">
      <c r="A743" s="72"/>
      <c r="C743" s="72"/>
      <c r="F743" s="56"/>
      <c r="G743" s="56"/>
    </row>
    <row r="744" spans="1:7" ht="15.75" customHeight="1" x14ac:dyDescent="0.35">
      <c r="A744" s="72"/>
      <c r="C744" s="72"/>
      <c r="F744" s="56"/>
      <c r="G744" s="56"/>
    </row>
    <row r="745" spans="1:7" ht="15.75" customHeight="1" x14ac:dyDescent="0.35">
      <c r="A745" s="72"/>
      <c r="C745" s="72"/>
      <c r="F745" s="56"/>
      <c r="G745" s="56"/>
    </row>
    <row r="746" spans="1:7" ht="15.75" customHeight="1" x14ac:dyDescent="0.35">
      <c r="A746" s="72"/>
      <c r="C746" s="72"/>
      <c r="F746" s="56"/>
      <c r="G746" s="56"/>
    </row>
    <row r="747" spans="1:7" ht="15.75" customHeight="1" x14ac:dyDescent="0.35">
      <c r="A747" s="72"/>
      <c r="C747" s="72"/>
      <c r="F747" s="56"/>
      <c r="G747" s="56"/>
    </row>
    <row r="748" spans="1:7" ht="15.75" customHeight="1" x14ac:dyDescent="0.35">
      <c r="A748" s="72"/>
      <c r="C748" s="72"/>
      <c r="F748" s="56"/>
      <c r="G748" s="56"/>
    </row>
    <row r="749" spans="1:7" ht="15.75" customHeight="1" x14ac:dyDescent="0.35">
      <c r="A749" s="72"/>
      <c r="C749" s="72"/>
      <c r="F749" s="56"/>
      <c r="G749" s="56"/>
    </row>
    <row r="750" spans="1:7" ht="15.75" customHeight="1" x14ac:dyDescent="0.35">
      <c r="A750" s="72"/>
      <c r="C750" s="72"/>
      <c r="F750" s="56"/>
      <c r="G750" s="56"/>
    </row>
    <row r="751" spans="1:7" ht="15.75" customHeight="1" x14ac:dyDescent="0.35">
      <c r="A751" s="72"/>
      <c r="C751" s="72"/>
      <c r="F751" s="56"/>
      <c r="G751" s="56"/>
    </row>
    <row r="752" spans="1:7" ht="15.75" customHeight="1" x14ac:dyDescent="0.35">
      <c r="A752" s="72"/>
      <c r="C752" s="72"/>
      <c r="F752" s="56"/>
      <c r="G752" s="56"/>
    </row>
    <row r="753" spans="1:7" ht="15.75" customHeight="1" x14ac:dyDescent="0.35">
      <c r="A753" s="72"/>
      <c r="C753" s="72"/>
      <c r="F753" s="56"/>
      <c r="G753" s="56"/>
    </row>
    <row r="754" spans="1:7" ht="15.75" customHeight="1" x14ac:dyDescent="0.35">
      <c r="A754" s="72"/>
      <c r="C754" s="72"/>
      <c r="F754" s="56"/>
      <c r="G754" s="56"/>
    </row>
    <row r="755" spans="1:7" ht="15.75" customHeight="1" x14ac:dyDescent="0.35">
      <c r="A755" s="72"/>
      <c r="C755" s="72"/>
      <c r="F755" s="56"/>
      <c r="G755" s="56"/>
    </row>
    <row r="756" spans="1:7" ht="15.75" customHeight="1" x14ac:dyDescent="0.35">
      <c r="A756" s="72"/>
      <c r="C756" s="72"/>
      <c r="F756" s="56"/>
      <c r="G756" s="56"/>
    </row>
    <row r="757" spans="1:7" ht="15.75" customHeight="1" x14ac:dyDescent="0.35">
      <c r="A757" s="72"/>
      <c r="C757" s="72"/>
      <c r="F757" s="56"/>
      <c r="G757" s="56"/>
    </row>
    <row r="758" spans="1:7" ht="15.75" customHeight="1" x14ac:dyDescent="0.35">
      <c r="A758" s="72"/>
      <c r="C758" s="72"/>
      <c r="F758" s="56"/>
      <c r="G758" s="56"/>
    </row>
    <row r="759" spans="1:7" ht="15.75" customHeight="1" x14ac:dyDescent="0.35">
      <c r="A759" s="72"/>
      <c r="C759" s="72"/>
      <c r="F759" s="56"/>
      <c r="G759" s="56"/>
    </row>
    <row r="760" spans="1:7" ht="15.75" customHeight="1" x14ac:dyDescent="0.35">
      <c r="A760" s="72"/>
      <c r="C760" s="72"/>
      <c r="F760" s="56"/>
      <c r="G760" s="56"/>
    </row>
    <row r="761" spans="1:7" ht="15.75" customHeight="1" x14ac:dyDescent="0.35">
      <c r="A761" s="72"/>
      <c r="C761" s="72"/>
      <c r="F761" s="56"/>
      <c r="G761" s="56"/>
    </row>
    <row r="762" spans="1:7" ht="15.75" customHeight="1" x14ac:dyDescent="0.35">
      <c r="A762" s="72"/>
      <c r="C762" s="72"/>
      <c r="F762" s="56"/>
      <c r="G762" s="56"/>
    </row>
    <row r="763" spans="1:7" ht="15.75" customHeight="1" x14ac:dyDescent="0.35">
      <c r="A763" s="72"/>
      <c r="C763" s="72"/>
      <c r="F763" s="56"/>
      <c r="G763" s="56"/>
    </row>
    <row r="764" spans="1:7" ht="15.75" customHeight="1" x14ac:dyDescent="0.35">
      <c r="A764" s="72"/>
      <c r="C764" s="72"/>
      <c r="F764" s="56"/>
      <c r="G764" s="56"/>
    </row>
    <row r="765" spans="1:7" ht="15.75" customHeight="1" x14ac:dyDescent="0.35">
      <c r="A765" s="72"/>
      <c r="C765" s="72"/>
      <c r="F765" s="56"/>
      <c r="G765" s="56"/>
    </row>
    <row r="766" spans="1:7" ht="15.75" customHeight="1" x14ac:dyDescent="0.35">
      <c r="A766" s="72"/>
      <c r="C766" s="72"/>
      <c r="F766" s="56"/>
      <c r="G766" s="56"/>
    </row>
    <row r="767" spans="1:7" ht="15.75" customHeight="1" x14ac:dyDescent="0.35">
      <c r="A767" s="72"/>
      <c r="C767" s="72"/>
      <c r="F767" s="56"/>
      <c r="G767" s="56"/>
    </row>
    <row r="768" spans="1:7" ht="15.75" customHeight="1" x14ac:dyDescent="0.35">
      <c r="A768" s="72"/>
      <c r="C768" s="72"/>
      <c r="F768" s="56"/>
      <c r="G768" s="56"/>
    </row>
    <row r="769" spans="1:7" ht="15.75" customHeight="1" x14ac:dyDescent="0.35">
      <c r="A769" s="72"/>
      <c r="C769" s="72"/>
      <c r="F769" s="56"/>
      <c r="G769" s="56"/>
    </row>
    <row r="770" spans="1:7" ht="15.75" customHeight="1" x14ac:dyDescent="0.35">
      <c r="A770" s="72"/>
      <c r="C770" s="72"/>
      <c r="F770" s="56"/>
      <c r="G770" s="56"/>
    </row>
    <row r="771" spans="1:7" ht="15.75" customHeight="1" x14ac:dyDescent="0.35">
      <c r="A771" s="72"/>
      <c r="C771" s="72"/>
      <c r="F771" s="56"/>
      <c r="G771" s="56"/>
    </row>
    <row r="772" spans="1:7" ht="15.75" customHeight="1" x14ac:dyDescent="0.35">
      <c r="A772" s="72"/>
      <c r="C772" s="72"/>
      <c r="F772" s="56"/>
      <c r="G772" s="56"/>
    </row>
    <row r="773" spans="1:7" ht="15.75" customHeight="1" x14ac:dyDescent="0.35">
      <c r="A773" s="72"/>
      <c r="C773" s="72"/>
      <c r="F773" s="56"/>
      <c r="G773" s="56"/>
    </row>
    <row r="774" spans="1:7" ht="15.75" customHeight="1" x14ac:dyDescent="0.35">
      <c r="A774" s="72"/>
      <c r="C774" s="72"/>
      <c r="F774" s="56"/>
      <c r="G774" s="56"/>
    </row>
    <row r="775" spans="1:7" ht="15.75" customHeight="1" x14ac:dyDescent="0.35">
      <c r="A775" s="72"/>
      <c r="C775" s="72"/>
      <c r="F775" s="56"/>
      <c r="G775" s="56"/>
    </row>
    <row r="776" spans="1:7" ht="15.75" customHeight="1" x14ac:dyDescent="0.35">
      <c r="A776" s="72"/>
      <c r="C776" s="72"/>
      <c r="F776" s="56"/>
      <c r="G776" s="56"/>
    </row>
    <row r="777" spans="1:7" ht="15.75" customHeight="1" x14ac:dyDescent="0.35">
      <c r="A777" s="72"/>
      <c r="C777" s="72"/>
      <c r="F777" s="56"/>
      <c r="G777" s="56"/>
    </row>
    <row r="778" spans="1:7" ht="15.75" customHeight="1" x14ac:dyDescent="0.35">
      <c r="A778" s="72"/>
      <c r="C778" s="72"/>
      <c r="F778" s="56"/>
      <c r="G778" s="56"/>
    </row>
    <row r="779" spans="1:7" ht="15.75" customHeight="1" x14ac:dyDescent="0.35">
      <c r="A779" s="72"/>
      <c r="C779" s="72"/>
      <c r="F779" s="56"/>
      <c r="G779" s="56"/>
    </row>
    <row r="780" spans="1:7" ht="15.75" customHeight="1" x14ac:dyDescent="0.35">
      <c r="A780" s="72"/>
      <c r="C780" s="72"/>
      <c r="F780" s="56"/>
      <c r="G780" s="56"/>
    </row>
    <row r="781" spans="1:7" ht="15.75" customHeight="1" x14ac:dyDescent="0.35">
      <c r="A781" s="72"/>
      <c r="C781" s="72"/>
      <c r="F781" s="56"/>
      <c r="G781" s="56"/>
    </row>
    <row r="782" spans="1:7" ht="15.75" customHeight="1" x14ac:dyDescent="0.35">
      <c r="A782" s="72"/>
      <c r="C782" s="72"/>
      <c r="F782" s="56"/>
      <c r="G782" s="56"/>
    </row>
    <row r="783" spans="1:7" ht="15.75" customHeight="1" x14ac:dyDescent="0.35">
      <c r="A783" s="72"/>
      <c r="C783" s="72"/>
      <c r="F783" s="56"/>
      <c r="G783" s="56"/>
    </row>
    <row r="784" spans="1:7" ht="15.75" customHeight="1" x14ac:dyDescent="0.35">
      <c r="A784" s="72"/>
      <c r="C784" s="72"/>
      <c r="F784" s="56"/>
      <c r="G784" s="56"/>
    </row>
    <row r="785" spans="1:7" ht="15.75" customHeight="1" x14ac:dyDescent="0.35">
      <c r="A785" s="72"/>
      <c r="C785" s="72"/>
      <c r="F785" s="56"/>
      <c r="G785" s="56"/>
    </row>
    <row r="786" spans="1:7" ht="15.75" customHeight="1" x14ac:dyDescent="0.35">
      <c r="A786" s="72"/>
      <c r="C786" s="72"/>
      <c r="F786" s="56"/>
      <c r="G786" s="56"/>
    </row>
    <row r="787" spans="1:7" ht="15.75" customHeight="1" x14ac:dyDescent="0.35">
      <c r="A787" s="72"/>
      <c r="C787" s="72"/>
      <c r="F787" s="56"/>
      <c r="G787" s="56"/>
    </row>
    <row r="788" spans="1:7" ht="15.75" customHeight="1" x14ac:dyDescent="0.35">
      <c r="A788" s="72"/>
      <c r="C788" s="72"/>
      <c r="F788" s="56"/>
      <c r="G788" s="56"/>
    </row>
    <row r="789" spans="1:7" ht="15.75" customHeight="1" x14ac:dyDescent="0.35">
      <c r="A789" s="72"/>
      <c r="C789" s="72"/>
      <c r="F789" s="56"/>
      <c r="G789" s="56"/>
    </row>
    <row r="790" spans="1:7" ht="15.75" customHeight="1" x14ac:dyDescent="0.35">
      <c r="A790" s="72"/>
      <c r="C790" s="72"/>
      <c r="F790" s="56"/>
      <c r="G790" s="56"/>
    </row>
    <row r="791" spans="1:7" ht="15.75" customHeight="1" x14ac:dyDescent="0.35">
      <c r="A791" s="72"/>
      <c r="C791" s="72"/>
      <c r="F791" s="56"/>
      <c r="G791" s="56"/>
    </row>
    <row r="792" spans="1:7" ht="15.75" customHeight="1" x14ac:dyDescent="0.35">
      <c r="A792" s="72"/>
      <c r="C792" s="72"/>
      <c r="F792" s="56"/>
      <c r="G792" s="56"/>
    </row>
    <row r="793" spans="1:7" ht="15.75" customHeight="1" x14ac:dyDescent="0.35">
      <c r="A793" s="72"/>
      <c r="C793" s="72"/>
      <c r="F793" s="56"/>
      <c r="G793" s="56"/>
    </row>
    <row r="794" spans="1:7" ht="15.75" customHeight="1" x14ac:dyDescent="0.35">
      <c r="A794" s="72"/>
      <c r="C794" s="72"/>
      <c r="F794" s="56"/>
      <c r="G794" s="56"/>
    </row>
    <row r="795" spans="1:7" ht="15.75" customHeight="1" x14ac:dyDescent="0.35">
      <c r="A795" s="72"/>
      <c r="C795" s="72"/>
      <c r="F795" s="56"/>
      <c r="G795" s="56"/>
    </row>
    <row r="796" spans="1:7" ht="15.75" customHeight="1" x14ac:dyDescent="0.35">
      <c r="A796" s="72"/>
      <c r="C796" s="72"/>
      <c r="F796" s="56"/>
      <c r="G796" s="56"/>
    </row>
    <row r="797" spans="1:7" ht="15.75" customHeight="1" x14ac:dyDescent="0.35">
      <c r="A797" s="72"/>
      <c r="C797" s="72"/>
      <c r="F797" s="56"/>
      <c r="G797" s="56"/>
    </row>
    <row r="798" spans="1:7" ht="15.75" customHeight="1" x14ac:dyDescent="0.35">
      <c r="A798" s="72"/>
      <c r="C798" s="72"/>
      <c r="F798" s="56"/>
      <c r="G798" s="56"/>
    </row>
    <row r="799" spans="1:7" ht="15.75" customHeight="1" x14ac:dyDescent="0.35">
      <c r="A799" s="72"/>
      <c r="C799" s="72"/>
      <c r="F799" s="56"/>
      <c r="G799" s="56"/>
    </row>
    <row r="800" spans="1:7" ht="15.75" customHeight="1" x14ac:dyDescent="0.35">
      <c r="A800" s="72"/>
      <c r="C800" s="72"/>
      <c r="F800" s="56"/>
      <c r="G800" s="56"/>
    </row>
    <row r="801" spans="1:7" ht="15.75" customHeight="1" x14ac:dyDescent="0.35">
      <c r="A801" s="72"/>
      <c r="C801" s="72"/>
      <c r="F801" s="56"/>
      <c r="G801" s="56"/>
    </row>
    <row r="802" spans="1:7" ht="15.75" customHeight="1" x14ac:dyDescent="0.35">
      <c r="A802" s="72"/>
      <c r="C802" s="72"/>
      <c r="F802" s="56"/>
      <c r="G802" s="56"/>
    </row>
    <row r="803" spans="1:7" ht="15.75" customHeight="1" x14ac:dyDescent="0.35">
      <c r="A803" s="72"/>
      <c r="C803" s="72"/>
      <c r="F803" s="56"/>
      <c r="G803" s="56"/>
    </row>
    <row r="804" spans="1:7" ht="15.75" customHeight="1" x14ac:dyDescent="0.35">
      <c r="A804" s="72"/>
      <c r="C804" s="72"/>
      <c r="F804" s="56"/>
      <c r="G804" s="56"/>
    </row>
    <row r="805" spans="1:7" ht="15.75" customHeight="1" x14ac:dyDescent="0.35">
      <c r="A805" s="72"/>
      <c r="C805" s="72"/>
      <c r="F805" s="56"/>
      <c r="G805" s="56"/>
    </row>
    <row r="806" spans="1:7" ht="15.75" customHeight="1" x14ac:dyDescent="0.35">
      <c r="A806" s="72"/>
      <c r="C806" s="72"/>
      <c r="F806" s="56"/>
      <c r="G806" s="56"/>
    </row>
    <row r="807" spans="1:7" ht="15.75" customHeight="1" x14ac:dyDescent="0.35">
      <c r="A807" s="72"/>
      <c r="C807" s="72"/>
      <c r="F807" s="56"/>
      <c r="G807" s="56"/>
    </row>
    <row r="808" spans="1:7" ht="15.75" customHeight="1" x14ac:dyDescent="0.35">
      <c r="A808" s="72"/>
      <c r="C808" s="72"/>
      <c r="F808" s="56"/>
      <c r="G808" s="56"/>
    </row>
    <row r="809" spans="1:7" ht="15.75" customHeight="1" x14ac:dyDescent="0.35">
      <c r="A809" s="72"/>
      <c r="C809" s="72"/>
      <c r="F809" s="56"/>
      <c r="G809" s="56"/>
    </row>
    <row r="810" spans="1:7" ht="15.75" customHeight="1" x14ac:dyDescent="0.35">
      <c r="A810" s="72"/>
      <c r="C810" s="72"/>
      <c r="F810" s="56"/>
      <c r="G810" s="56"/>
    </row>
    <row r="811" spans="1:7" ht="15.75" customHeight="1" x14ac:dyDescent="0.35">
      <c r="A811" s="72"/>
      <c r="C811" s="72"/>
      <c r="F811" s="56"/>
      <c r="G811" s="56"/>
    </row>
    <row r="812" spans="1:7" ht="15.75" customHeight="1" x14ac:dyDescent="0.35">
      <c r="A812" s="72"/>
      <c r="C812" s="72"/>
      <c r="F812" s="56"/>
      <c r="G812" s="56"/>
    </row>
    <row r="813" spans="1:7" ht="15.75" customHeight="1" x14ac:dyDescent="0.35">
      <c r="A813" s="72"/>
      <c r="C813" s="72"/>
      <c r="F813" s="56"/>
      <c r="G813" s="56"/>
    </row>
    <row r="814" spans="1:7" ht="15.75" customHeight="1" x14ac:dyDescent="0.35">
      <c r="A814" s="72"/>
      <c r="C814" s="72"/>
      <c r="F814" s="56"/>
      <c r="G814" s="56"/>
    </row>
    <row r="815" spans="1:7" ht="15.75" customHeight="1" x14ac:dyDescent="0.35">
      <c r="A815" s="72"/>
      <c r="C815" s="72"/>
      <c r="F815" s="56"/>
      <c r="G815" s="56"/>
    </row>
    <row r="816" spans="1:7" ht="15.75" customHeight="1" x14ac:dyDescent="0.35">
      <c r="A816" s="72"/>
      <c r="C816" s="72"/>
      <c r="F816" s="56"/>
      <c r="G816" s="56"/>
    </row>
    <row r="817" spans="1:7" ht="15.75" customHeight="1" x14ac:dyDescent="0.35">
      <c r="A817" s="72"/>
      <c r="C817" s="72"/>
      <c r="F817" s="56"/>
      <c r="G817" s="56"/>
    </row>
    <row r="818" spans="1:7" ht="15.75" customHeight="1" x14ac:dyDescent="0.35">
      <c r="A818" s="72"/>
      <c r="C818" s="72"/>
      <c r="F818" s="56"/>
      <c r="G818" s="56"/>
    </row>
    <row r="819" spans="1:7" ht="15.75" customHeight="1" x14ac:dyDescent="0.35">
      <c r="A819" s="72"/>
      <c r="C819" s="72"/>
      <c r="F819" s="56"/>
      <c r="G819" s="56"/>
    </row>
    <row r="820" spans="1:7" ht="15.75" customHeight="1" x14ac:dyDescent="0.35">
      <c r="A820" s="72"/>
      <c r="C820" s="72"/>
      <c r="F820" s="56"/>
      <c r="G820" s="56"/>
    </row>
    <row r="821" spans="1:7" ht="15.75" customHeight="1" x14ac:dyDescent="0.35">
      <c r="A821" s="72"/>
      <c r="C821" s="72"/>
      <c r="F821" s="56"/>
      <c r="G821" s="56"/>
    </row>
    <row r="822" spans="1:7" ht="15.75" customHeight="1" x14ac:dyDescent="0.35">
      <c r="A822" s="72"/>
      <c r="C822" s="72"/>
      <c r="F822" s="56"/>
      <c r="G822" s="56"/>
    </row>
    <row r="823" spans="1:7" ht="15.75" customHeight="1" x14ac:dyDescent="0.35">
      <c r="A823" s="72"/>
      <c r="C823" s="72"/>
      <c r="F823" s="56"/>
      <c r="G823" s="56"/>
    </row>
    <row r="824" spans="1:7" ht="15.75" customHeight="1" x14ac:dyDescent="0.35">
      <c r="A824" s="72"/>
      <c r="C824" s="72"/>
      <c r="F824" s="56"/>
      <c r="G824" s="56"/>
    </row>
    <row r="825" spans="1:7" ht="15.75" customHeight="1" x14ac:dyDescent="0.35">
      <c r="A825" s="72"/>
      <c r="C825" s="72"/>
      <c r="F825" s="56"/>
      <c r="G825" s="56"/>
    </row>
    <row r="826" spans="1:7" ht="15.75" customHeight="1" x14ac:dyDescent="0.35">
      <c r="A826" s="72"/>
      <c r="C826" s="72"/>
      <c r="F826" s="56"/>
      <c r="G826" s="56"/>
    </row>
    <row r="827" spans="1:7" ht="15.75" customHeight="1" x14ac:dyDescent="0.35">
      <c r="A827" s="72"/>
      <c r="C827" s="72"/>
      <c r="F827" s="56"/>
      <c r="G827" s="56"/>
    </row>
    <row r="828" spans="1:7" ht="15.75" customHeight="1" x14ac:dyDescent="0.35">
      <c r="A828" s="72"/>
      <c r="C828" s="72"/>
      <c r="F828" s="56"/>
      <c r="G828" s="56"/>
    </row>
    <row r="829" spans="1:7" ht="15.75" customHeight="1" x14ac:dyDescent="0.35">
      <c r="A829" s="72"/>
      <c r="C829" s="72"/>
      <c r="F829" s="56"/>
      <c r="G829" s="56"/>
    </row>
    <row r="830" spans="1:7" ht="15.75" customHeight="1" x14ac:dyDescent="0.35">
      <c r="A830" s="72"/>
      <c r="C830" s="72"/>
      <c r="F830" s="56"/>
      <c r="G830" s="56"/>
    </row>
    <row r="831" spans="1:7" ht="15.75" customHeight="1" x14ac:dyDescent="0.35">
      <c r="A831" s="72"/>
      <c r="C831" s="72"/>
      <c r="F831" s="56"/>
      <c r="G831" s="56"/>
    </row>
    <row r="832" spans="1:7" ht="15.75" customHeight="1" x14ac:dyDescent="0.35">
      <c r="A832" s="72"/>
      <c r="C832" s="72"/>
      <c r="F832" s="56"/>
      <c r="G832" s="56"/>
    </row>
    <row r="833" spans="1:7" ht="15.75" customHeight="1" x14ac:dyDescent="0.35">
      <c r="A833" s="72"/>
      <c r="C833" s="72"/>
      <c r="F833" s="56"/>
      <c r="G833" s="56"/>
    </row>
    <row r="834" spans="1:7" ht="15.75" customHeight="1" x14ac:dyDescent="0.35">
      <c r="A834" s="72"/>
      <c r="C834" s="72"/>
      <c r="F834" s="56"/>
      <c r="G834" s="56"/>
    </row>
    <row r="835" spans="1:7" ht="15.75" customHeight="1" x14ac:dyDescent="0.35">
      <c r="A835" s="72"/>
      <c r="C835" s="72"/>
      <c r="F835" s="56"/>
      <c r="G835" s="56"/>
    </row>
    <row r="836" spans="1:7" ht="15.75" customHeight="1" x14ac:dyDescent="0.35">
      <c r="A836" s="72"/>
      <c r="C836" s="72"/>
      <c r="F836" s="56"/>
      <c r="G836" s="56"/>
    </row>
    <row r="837" spans="1:7" ht="15.75" customHeight="1" x14ac:dyDescent="0.35">
      <c r="A837" s="72"/>
      <c r="C837" s="72"/>
      <c r="F837" s="56"/>
      <c r="G837" s="56"/>
    </row>
    <row r="838" spans="1:7" ht="15.75" customHeight="1" x14ac:dyDescent="0.35">
      <c r="A838" s="72"/>
      <c r="C838" s="72"/>
      <c r="F838" s="56"/>
      <c r="G838" s="56"/>
    </row>
    <row r="839" spans="1:7" ht="15.75" customHeight="1" x14ac:dyDescent="0.35">
      <c r="A839" s="72"/>
      <c r="C839" s="72"/>
      <c r="F839" s="56"/>
      <c r="G839" s="56"/>
    </row>
    <row r="840" spans="1:7" ht="15.75" customHeight="1" x14ac:dyDescent="0.35">
      <c r="A840" s="72"/>
      <c r="C840" s="72"/>
      <c r="F840" s="56"/>
      <c r="G840" s="56"/>
    </row>
    <row r="841" spans="1:7" ht="15.75" customHeight="1" x14ac:dyDescent="0.35">
      <c r="A841" s="72"/>
      <c r="C841" s="72"/>
      <c r="F841" s="56"/>
      <c r="G841" s="56"/>
    </row>
    <row r="842" spans="1:7" ht="15.75" customHeight="1" x14ac:dyDescent="0.35">
      <c r="A842" s="72"/>
      <c r="C842" s="72"/>
      <c r="F842" s="56"/>
      <c r="G842" s="56"/>
    </row>
    <row r="843" spans="1:7" ht="15.75" customHeight="1" x14ac:dyDescent="0.35">
      <c r="A843" s="72"/>
      <c r="C843" s="72"/>
      <c r="F843" s="56"/>
      <c r="G843" s="56"/>
    </row>
    <row r="844" spans="1:7" ht="15.75" customHeight="1" x14ac:dyDescent="0.35">
      <c r="A844" s="72"/>
      <c r="C844" s="72"/>
      <c r="F844" s="56"/>
      <c r="G844" s="56"/>
    </row>
    <row r="845" spans="1:7" ht="15.75" customHeight="1" x14ac:dyDescent="0.35">
      <c r="A845" s="72"/>
      <c r="C845" s="72"/>
      <c r="F845" s="56"/>
      <c r="G845" s="56"/>
    </row>
    <row r="846" spans="1:7" ht="15.75" customHeight="1" x14ac:dyDescent="0.35">
      <c r="A846" s="72"/>
      <c r="C846" s="72"/>
      <c r="F846" s="56"/>
      <c r="G846" s="56"/>
    </row>
    <row r="847" spans="1:7" ht="15.75" customHeight="1" x14ac:dyDescent="0.35">
      <c r="A847" s="72"/>
      <c r="C847" s="72"/>
      <c r="F847" s="56"/>
      <c r="G847" s="56"/>
    </row>
    <row r="848" spans="1:7" ht="15.75" customHeight="1" x14ac:dyDescent="0.35">
      <c r="A848" s="72"/>
      <c r="C848" s="72"/>
      <c r="F848" s="56"/>
      <c r="G848" s="56"/>
    </row>
    <row r="849" spans="1:7" ht="15.75" customHeight="1" x14ac:dyDescent="0.35">
      <c r="A849" s="72"/>
      <c r="C849" s="72"/>
      <c r="F849" s="56"/>
      <c r="G849" s="56"/>
    </row>
    <row r="850" spans="1:7" ht="15.75" customHeight="1" x14ac:dyDescent="0.35">
      <c r="A850" s="72"/>
      <c r="C850" s="72"/>
      <c r="F850" s="56"/>
      <c r="G850" s="56"/>
    </row>
    <row r="851" spans="1:7" ht="15.75" customHeight="1" x14ac:dyDescent="0.35">
      <c r="A851" s="72"/>
      <c r="C851" s="72"/>
      <c r="F851" s="56"/>
      <c r="G851" s="56"/>
    </row>
    <row r="852" spans="1:7" ht="15.75" customHeight="1" x14ac:dyDescent="0.35">
      <c r="A852" s="72"/>
      <c r="C852" s="72"/>
      <c r="F852" s="56"/>
      <c r="G852" s="56"/>
    </row>
    <row r="853" spans="1:7" ht="15.75" customHeight="1" x14ac:dyDescent="0.35">
      <c r="A853" s="72"/>
      <c r="C853" s="72"/>
      <c r="F853" s="56"/>
      <c r="G853" s="56"/>
    </row>
    <row r="854" spans="1:7" ht="15.75" customHeight="1" x14ac:dyDescent="0.35">
      <c r="A854" s="72"/>
      <c r="C854" s="72"/>
      <c r="F854" s="56"/>
      <c r="G854" s="56"/>
    </row>
    <row r="855" spans="1:7" ht="15.75" customHeight="1" x14ac:dyDescent="0.35">
      <c r="A855" s="72"/>
      <c r="C855" s="72"/>
      <c r="F855" s="56"/>
      <c r="G855" s="56"/>
    </row>
    <row r="856" spans="1:7" ht="15.75" customHeight="1" x14ac:dyDescent="0.35">
      <c r="A856" s="72"/>
      <c r="C856" s="72"/>
      <c r="F856" s="56"/>
      <c r="G856" s="56"/>
    </row>
    <row r="857" spans="1:7" ht="15.75" customHeight="1" x14ac:dyDescent="0.35">
      <c r="A857" s="72"/>
      <c r="C857" s="72"/>
      <c r="F857" s="56"/>
      <c r="G857" s="56"/>
    </row>
    <row r="858" spans="1:7" ht="15.75" customHeight="1" x14ac:dyDescent="0.35">
      <c r="A858" s="72"/>
      <c r="C858" s="72"/>
      <c r="F858" s="56"/>
      <c r="G858" s="56"/>
    </row>
    <row r="859" spans="1:7" ht="15.75" customHeight="1" x14ac:dyDescent="0.35">
      <c r="A859" s="72"/>
      <c r="C859" s="72"/>
      <c r="F859" s="56"/>
      <c r="G859" s="56"/>
    </row>
    <row r="860" spans="1:7" ht="15.75" customHeight="1" x14ac:dyDescent="0.35">
      <c r="A860" s="72"/>
      <c r="C860" s="72"/>
      <c r="F860" s="56"/>
      <c r="G860" s="56"/>
    </row>
    <row r="861" spans="1:7" ht="15.75" customHeight="1" x14ac:dyDescent="0.35">
      <c r="A861" s="72"/>
      <c r="C861" s="72"/>
      <c r="F861" s="56"/>
      <c r="G861" s="56"/>
    </row>
    <row r="862" spans="1:7" ht="15.75" customHeight="1" x14ac:dyDescent="0.35">
      <c r="A862" s="72"/>
      <c r="C862" s="72"/>
      <c r="F862" s="56"/>
      <c r="G862" s="56"/>
    </row>
    <row r="863" spans="1:7" ht="15.75" customHeight="1" x14ac:dyDescent="0.35">
      <c r="A863" s="72"/>
      <c r="C863" s="72"/>
      <c r="F863" s="56"/>
      <c r="G863" s="56"/>
    </row>
    <row r="864" spans="1:7" ht="15.75" customHeight="1" x14ac:dyDescent="0.35">
      <c r="A864" s="72"/>
      <c r="C864" s="72"/>
      <c r="F864" s="56"/>
      <c r="G864" s="56"/>
    </row>
    <row r="865" spans="1:7" ht="15.75" customHeight="1" x14ac:dyDescent="0.35">
      <c r="A865" s="72"/>
      <c r="C865" s="72"/>
      <c r="F865" s="56"/>
      <c r="G865" s="56"/>
    </row>
    <row r="866" spans="1:7" ht="15.75" customHeight="1" x14ac:dyDescent="0.35">
      <c r="A866" s="72"/>
      <c r="C866" s="72"/>
      <c r="F866" s="56"/>
      <c r="G866" s="56"/>
    </row>
    <row r="867" spans="1:7" ht="15.75" customHeight="1" x14ac:dyDescent="0.35">
      <c r="A867" s="72"/>
      <c r="C867" s="72"/>
      <c r="F867" s="56"/>
      <c r="G867" s="56"/>
    </row>
    <row r="868" spans="1:7" ht="15.75" customHeight="1" x14ac:dyDescent="0.35">
      <c r="A868" s="72"/>
      <c r="C868" s="72"/>
      <c r="F868" s="56"/>
      <c r="G868" s="56"/>
    </row>
    <row r="869" spans="1:7" ht="15.75" customHeight="1" x14ac:dyDescent="0.35">
      <c r="A869" s="72"/>
      <c r="C869" s="72"/>
      <c r="F869" s="56"/>
      <c r="G869" s="56"/>
    </row>
    <row r="870" spans="1:7" ht="15.75" customHeight="1" x14ac:dyDescent="0.35">
      <c r="A870" s="72"/>
      <c r="C870" s="72"/>
      <c r="F870" s="56"/>
      <c r="G870" s="56"/>
    </row>
    <row r="871" spans="1:7" ht="15.75" customHeight="1" x14ac:dyDescent="0.35">
      <c r="A871" s="72"/>
      <c r="C871" s="72"/>
      <c r="F871" s="56"/>
      <c r="G871" s="56"/>
    </row>
    <row r="872" spans="1:7" ht="15.75" customHeight="1" x14ac:dyDescent="0.35">
      <c r="A872" s="72"/>
      <c r="C872" s="72"/>
      <c r="F872" s="56"/>
      <c r="G872" s="56"/>
    </row>
    <row r="873" spans="1:7" ht="15.75" customHeight="1" x14ac:dyDescent="0.35">
      <c r="A873" s="72"/>
      <c r="C873" s="72"/>
      <c r="F873" s="56"/>
      <c r="G873" s="56"/>
    </row>
    <row r="874" spans="1:7" ht="15.75" customHeight="1" x14ac:dyDescent="0.35">
      <c r="A874" s="72"/>
      <c r="C874" s="72"/>
      <c r="F874" s="56"/>
      <c r="G874" s="56"/>
    </row>
    <row r="875" spans="1:7" ht="15.75" customHeight="1" x14ac:dyDescent="0.35">
      <c r="A875" s="72"/>
      <c r="C875" s="72"/>
      <c r="F875" s="56"/>
      <c r="G875" s="56"/>
    </row>
    <row r="876" spans="1:7" ht="15.75" customHeight="1" x14ac:dyDescent="0.35">
      <c r="A876" s="72"/>
      <c r="C876" s="72"/>
      <c r="F876" s="56"/>
      <c r="G876" s="56"/>
    </row>
    <row r="877" spans="1:7" ht="15.75" customHeight="1" x14ac:dyDescent="0.35">
      <c r="A877" s="72"/>
      <c r="C877" s="72"/>
      <c r="F877" s="56"/>
      <c r="G877" s="56"/>
    </row>
    <row r="878" spans="1:7" ht="15.75" customHeight="1" x14ac:dyDescent="0.35">
      <c r="A878" s="72"/>
      <c r="C878" s="72"/>
      <c r="F878" s="56"/>
      <c r="G878" s="56"/>
    </row>
    <row r="879" spans="1:7" ht="15.75" customHeight="1" x14ac:dyDescent="0.35">
      <c r="A879" s="72"/>
      <c r="C879" s="72"/>
      <c r="F879" s="56"/>
      <c r="G879" s="56"/>
    </row>
    <row r="880" spans="1:7" ht="15.75" customHeight="1" x14ac:dyDescent="0.35">
      <c r="A880" s="72"/>
      <c r="C880" s="72"/>
      <c r="F880" s="56"/>
      <c r="G880" s="56"/>
    </row>
    <row r="881" spans="1:7" ht="15.75" customHeight="1" x14ac:dyDescent="0.35">
      <c r="A881" s="72"/>
      <c r="C881" s="72"/>
      <c r="F881" s="56"/>
      <c r="G881" s="56"/>
    </row>
    <row r="882" spans="1:7" ht="15.75" customHeight="1" x14ac:dyDescent="0.35">
      <c r="A882" s="72"/>
      <c r="C882" s="72"/>
      <c r="F882" s="56"/>
      <c r="G882" s="56"/>
    </row>
    <row r="883" spans="1:7" ht="15.75" customHeight="1" x14ac:dyDescent="0.35">
      <c r="A883" s="72"/>
      <c r="C883" s="72"/>
      <c r="F883" s="56"/>
      <c r="G883" s="56"/>
    </row>
    <row r="884" spans="1:7" ht="15.75" customHeight="1" x14ac:dyDescent="0.35">
      <c r="A884" s="72"/>
      <c r="C884" s="72"/>
      <c r="F884" s="56"/>
      <c r="G884" s="56"/>
    </row>
    <row r="885" spans="1:7" ht="15.75" customHeight="1" x14ac:dyDescent="0.35">
      <c r="A885" s="72"/>
      <c r="C885" s="72"/>
      <c r="F885" s="56"/>
      <c r="G885" s="56"/>
    </row>
    <row r="886" spans="1:7" ht="15.75" customHeight="1" x14ac:dyDescent="0.35">
      <c r="A886" s="72"/>
      <c r="C886" s="72"/>
      <c r="F886" s="56"/>
      <c r="G886" s="56"/>
    </row>
    <row r="887" spans="1:7" ht="15.75" customHeight="1" x14ac:dyDescent="0.35">
      <c r="A887" s="72"/>
      <c r="C887" s="72"/>
      <c r="F887" s="56"/>
      <c r="G887" s="56"/>
    </row>
    <row r="888" spans="1:7" ht="15.75" customHeight="1" x14ac:dyDescent="0.35">
      <c r="A888" s="72"/>
      <c r="C888" s="72"/>
      <c r="F888" s="56"/>
      <c r="G888" s="56"/>
    </row>
    <row r="889" spans="1:7" ht="15.75" customHeight="1" x14ac:dyDescent="0.35">
      <c r="A889" s="72"/>
      <c r="C889" s="72"/>
      <c r="F889" s="56"/>
      <c r="G889" s="56"/>
    </row>
    <row r="890" spans="1:7" ht="15.75" customHeight="1" x14ac:dyDescent="0.35">
      <c r="A890" s="72"/>
      <c r="C890" s="72"/>
      <c r="F890" s="56"/>
      <c r="G890" s="56"/>
    </row>
    <row r="891" spans="1:7" ht="15.75" customHeight="1" x14ac:dyDescent="0.35">
      <c r="A891" s="72"/>
      <c r="C891" s="72"/>
      <c r="F891" s="56"/>
      <c r="G891" s="56"/>
    </row>
    <row r="892" spans="1:7" ht="15.75" customHeight="1" x14ac:dyDescent="0.35">
      <c r="A892" s="72"/>
      <c r="C892" s="72"/>
      <c r="F892" s="56"/>
      <c r="G892" s="56"/>
    </row>
    <row r="893" spans="1:7" ht="15.75" customHeight="1" x14ac:dyDescent="0.35">
      <c r="A893" s="72"/>
      <c r="C893" s="72"/>
      <c r="F893" s="56"/>
      <c r="G893" s="56"/>
    </row>
    <row r="894" spans="1:7" ht="15.75" customHeight="1" x14ac:dyDescent="0.35">
      <c r="A894" s="72"/>
      <c r="C894" s="72"/>
      <c r="F894" s="56"/>
      <c r="G894" s="56"/>
    </row>
    <row r="895" spans="1:7" ht="15.75" customHeight="1" x14ac:dyDescent="0.35">
      <c r="A895" s="72"/>
      <c r="C895" s="72"/>
      <c r="F895" s="56"/>
      <c r="G895" s="56"/>
    </row>
    <row r="896" spans="1:7" ht="15.75" customHeight="1" x14ac:dyDescent="0.35">
      <c r="A896" s="72"/>
      <c r="C896" s="72"/>
      <c r="F896" s="56"/>
      <c r="G896" s="56"/>
    </row>
    <row r="897" spans="1:7" ht="15.75" customHeight="1" x14ac:dyDescent="0.35">
      <c r="A897" s="72"/>
      <c r="C897" s="72"/>
      <c r="F897" s="56"/>
      <c r="G897" s="56"/>
    </row>
    <row r="898" spans="1:7" ht="15.75" customHeight="1" x14ac:dyDescent="0.35">
      <c r="A898" s="72"/>
      <c r="C898" s="72"/>
      <c r="F898" s="56"/>
      <c r="G898" s="56"/>
    </row>
    <row r="899" spans="1:7" ht="15.75" customHeight="1" x14ac:dyDescent="0.35">
      <c r="A899" s="72"/>
      <c r="C899" s="72"/>
      <c r="F899" s="56"/>
      <c r="G899" s="56"/>
    </row>
    <row r="900" spans="1:7" ht="15.75" customHeight="1" x14ac:dyDescent="0.35">
      <c r="A900" s="72"/>
      <c r="C900" s="72"/>
      <c r="F900" s="56"/>
      <c r="G900" s="56"/>
    </row>
    <row r="901" spans="1:7" ht="15.75" customHeight="1" x14ac:dyDescent="0.35">
      <c r="A901" s="72"/>
      <c r="C901" s="72"/>
      <c r="F901" s="56"/>
      <c r="G901" s="56"/>
    </row>
    <row r="902" spans="1:7" ht="15.75" customHeight="1" x14ac:dyDescent="0.35">
      <c r="A902" s="72"/>
      <c r="C902" s="72"/>
      <c r="F902" s="56"/>
      <c r="G902" s="56"/>
    </row>
    <row r="903" spans="1:7" ht="15.75" customHeight="1" x14ac:dyDescent="0.35">
      <c r="A903" s="72"/>
      <c r="C903" s="72"/>
      <c r="F903" s="56"/>
      <c r="G903" s="56"/>
    </row>
    <row r="904" spans="1:7" ht="15.75" customHeight="1" x14ac:dyDescent="0.35">
      <c r="A904" s="72"/>
      <c r="C904" s="72"/>
      <c r="F904" s="56"/>
      <c r="G904" s="56"/>
    </row>
    <row r="905" spans="1:7" ht="15.75" customHeight="1" x14ac:dyDescent="0.35">
      <c r="A905" s="72"/>
      <c r="C905" s="72"/>
      <c r="F905" s="56"/>
      <c r="G905" s="56"/>
    </row>
    <row r="906" spans="1:7" ht="15.75" customHeight="1" x14ac:dyDescent="0.35">
      <c r="A906" s="72"/>
      <c r="C906" s="72"/>
      <c r="F906" s="56"/>
      <c r="G906" s="56"/>
    </row>
    <row r="907" spans="1:7" ht="15.75" customHeight="1" x14ac:dyDescent="0.35">
      <c r="A907" s="72"/>
      <c r="C907" s="72"/>
      <c r="F907" s="56"/>
      <c r="G907" s="56"/>
    </row>
    <row r="908" spans="1:7" ht="15.75" customHeight="1" x14ac:dyDescent="0.35">
      <c r="A908" s="72"/>
      <c r="C908" s="72"/>
      <c r="F908" s="56"/>
      <c r="G908" s="56"/>
    </row>
    <row r="909" spans="1:7" ht="15.75" customHeight="1" x14ac:dyDescent="0.35">
      <c r="A909" s="72"/>
      <c r="C909" s="72"/>
      <c r="F909" s="56"/>
      <c r="G909" s="56"/>
    </row>
    <row r="910" spans="1:7" ht="15.75" customHeight="1" x14ac:dyDescent="0.35">
      <c r="A910" s="72"/>
      <c r="C910" s="72"/>
      <c r="F910" s="56"/>
      <c r="G910" s="56"/>
    </row>
    <row r="911" spans="1:7" ht="15.75" customHeight="1" x14ac:dyDescent="0.35">
      <c r="A911" s="72"/>
      <c r="C911" s="72"/>
      <c r="F911" s="56"/>
      <c r="G911" s="56"/>
    </row>
    <row r="912" spans="1:7" ht="15.75" customHeight="1" x14ac:dyDescent="0.35">
      <c r="A912" s="72"/>
      <c r="C912" s="72"/>
      <c r="F912" s="56"/>
      <c r="G912" s="56"/>
    </row>
    <row r="913" spans="1:7" ht="15.75" customHeight="1" x14ac:dyDescent="0.35">
      <c r="A913" s="72"/>
      <c r="C913" s="72"/>
      <c r="F913" s="56"/>
      <c r="G913" s="56"/>
    </row>
    <row r="914" spans="1:7" ht="15.75" customHeight="1" x14ac:dyDescent="0.35">
      <c r="A914" s="72"/>
      <c r="C914" s="72"/>
      <c r="F914" s="56"/>
      <c r="G914" s="56"/>
    </row>
    <row r="915" spans="1:7" ht="15.75" customHeight="1" x14ac:dyDescent="0.35">
      <c r="A915" s="72"/>
      <c r="C915" s="72"/>
      <c r="F915" s="56"/>
      <c r="G915" s="56"/>
    </row>
    <row r="916" spans="1:7" ht="15.75" customHeight="1" x14ac:dyDescent="0.35">
      <c r="A916" s="72"/>
      <c r="C916" s="72"/>
      <c r="F916" s="56"/>
      <c r="G916" s="56"/>
    </row>
    <row r="917" spans="1:7" ht="15.75" customHeight="1" x14ac:dyDescent="0.35">
      <c r="A917" s="72"/>
      <c r="C917" s="72"/>
      <c r="F917" s="56"/>
      <c r="G917" s="56"/>
    </row>
    <row r="918" spans="1:7" ht="15.75" customHeight="1" x14ac:dyDescent="0.35">
      <c r="A918" s="72"/>
      <c r="C918" s="72"/>
      <c r="F918" s="56"/>
      <c r="G918" s="56"/>
    </row>
    <row r="919" spans="1:7" ht="15.75" customHeight="1" x14ac:dyDescent="0.35">
      <c r="A919" s="72"/>
      <c r="C919" s="72"/>
      <c r="F919" s="56"/>
      <c r="G919" s="56"/>
    </row>
    <row r="920" spans="1:7" ht="15.75" customHeight="1" x14ac:dyDescent="0.35">
      <c r="A920" s="72"/>
      <c r="C920" s="72"/>
      <c r="F920" s="56"/>
      <c r="G920" s="56"/>
    </row>
    <row r="921" spans="1:7" ht="15.75" customHeight="1" x14ac:dyDescent="0.35">
      <c r="A921" s="72"/>
      <c r="C921" s="72"/>
      <c r="F921" s="56"/>
      <c r="G921" s="56"/>
    </row>
    <row r="922" spans="1:7" ht="15.75" customHeight="1" x14ac:dyDescent="0.35">
      <c r="A922" s="72"/>
      <c r="C922" s="72"/>
      <c r="F922" s="56"/>
      <c r="G922" s="56"/>
    </row>
    <row r="923" spans="1:7" ht="15.75" customHeight="1" x14ac:dyDescent="0.35">
      <c r="A923" s="72"/>
      <c r="C923" s="72"/>
      <c r="F923" s="56"/>
      <c r="G923" s="56"/>
    </row>
    <row r="924" spans="1:7" ht="15.75" customHeight="1" x14ac:dyDescent="0.35">
      <c r="A924" s="72"/>
      <c r="C924" s="72"/>
      <c r="F924" s="56"/>
      <c r="G924" s="56"/>
    </row>
    <row r="925" spans="1:7" ht="15.75" customHeight="1" x14ac:dyDescent="0.35">
      <c r="A925" s="72"/>
      <c r="C925" s="72"/>
      <c r="F925" s="56"/>
      <c r="G925" s="56"/>
    </row>
    <row r="926" spans="1:7" ht="15.75" customHeight="1" x14ac:dyDescent="0.35">
      <c r="A926" s="72"/>
      <c r="C926" s="72"/>
      <c r="F926" s="56"/>
      <c r="G926" s="56"/>
    </row>
    <row r="927" spans="1:7" ht="15.75" customHeight="1" x14ac:dyDescent="0.35">
      <c r="A927" s="72"/>
      <c r="C927" s="72"/>
      <c r="F927" s="56"/>
      <c r="G927" s="56"/>
    </row>
    <row r="928" spans="1:7" ht="15.75" customHeight="1" x14ac:dyDescent="0.35">
      <c r="A928" s="72"/>
      <c r="C928" s="72"/>
      <c r="F928" s="56"/>
      <c r="G928" s="56"/>
    </row>
    <row r="929" spans="1:7" ht="15.75" customHeight="1" x14ac:dyDescent="0.35">
      <c r="A929" s="72"/>
      <c r="C929" s="72"/>
      <c r="F929" s="56"/>
      <c r="G929" s="56"/>
    </row>
    <row r="930" spans="1:7" ht="15.75" customHeight="1" x14ac:dyDescent="0.35">
      <c r="A930" s="72"/>
      <c r="C930" s="72"/>
      <c r="F930" s="56"/>
      <c r="G930" s="56"/>
    </row>
    <row r="931" spans="1:7" ht="15.75" customHeight="1" x14ac:dyDescent="0.35">
      <c r="A931" s="72"/>
      <c r="C931" s="72"/>
      <c r="F931" s="56"/>
      <c r="G931" s="56"/>
    </row>
    <row r="932" spans="1:7" ht="15.75" customHeight="1" x14ac:dyDescent="0.35">
      <c r="A932" s="72"/>
      <c r="C932" s="72"/>
      <c r="F932" s="56"/>
      <c r="G932" s="56"/>
    </row>
    <row r="933" spans="1:7" ht="15.75" customHeight="1" x14ac:dyDescent="0.35">
      <c r="A933" s="72"/>
      <c r="C933" s="72"/>
      <c r="F933" s="56"/>
      <c r="G933" s="56"/>
    </row>
    <row r="934" spans="1:7" ht="15.75" customHeight="1" x14ac:dyDescent="0.35">
      <c r="A934" s="72"/>
      <c r="C934" s="72"/>
      <c r="F934" s="56"/>
      <c r="G934" s="56"/>
    </row>
    <row r="935" spans="1:7" ht="15.75" customHeight="1" x14ac:dyDescent="0.35">
      <c r="A935" s="72"/>
      <c r="C935" s="72"/>
      <c r="F935" s="56"/>
      <c r="G935" s="56"/>
    </row>
    <row r="936" spans="1:7" ht="15.75" customHeight="1" x14ac:dyDescent="0.35">
      <c r="A936" s="72"/>
      <c r="C936" s="72"/>
      <c r="F936" s="56"/>
      <c r="G936" s="56"/>
    </row>
    <row r="937" spans="1:7" ht="15.75" customHeight="1" x14ac:dyDescent="0.35">
      <c r="A937" s="72"/>
      <c r="C937" s="72"/>
      <c r="F937" s="56"/>
      <c r="G937" s="56"/>
    </row>
    <row r="938" spans="1:7" ht="15.75" customHeight="1" x14ac:dyDescent="0.35">
      <c r="A938" s="72"/>
      <c r="C938" s="72"/>
      <c r="F938" s="56"/>
      <c r="G938" s="56"/>
    </row>
    <row r="939" spans="1:7" ht="15.75" customHeight="1" x14ac:dyDescent="0.35">
      <c r="A939" s="72"/>
      <c r="C939" s="72"/>
      <c r="F939" s="56"/>
      <c r="G939" s="56"/>
    </row>
    <row r="940" spans="1:7" ht="15.75" customHeight="1" x14ac:dyDescent="0.35">
      <c r="A940" s="72"/>
      <c r="C940" s="72"/>
      <c r="F940" s="56"/>
      <c r="G940" s="56"/>
    </row>
    <row r="941" spans="1:7" ht="15.75" customHeight="1" x14ac:dyDescent="0.35">
      <c r="A941" s="72"/>
      <c r="C941" s="72"/>
      <c r="F941" s="56"/>
      <c r="G941" s="56"/>
    </row>
    <row r="942" spans="1:7" ht="15.75" customHeight="1" x14ac:dyDescent="0.35">
      <c r="A942" s="72"/>
      <c r="C942" s="72"/>
      <c r="F942" s="56"/>
      <c r="G942" s="56"/>
    </row>
    <row r="943" spans="1:7" ht="15.75" customHeight="1" x14ac:dyDescent="0.35">
      <c r="A943" s="72"/>
      <c r="C943" s="72"/>
      <c r="F943" s="56"/>
      <c r="G943" s="56"/>
    </row>
    <row r="944" spans="1:7" ht="15.75" customHeight="1" x14ac:dyDescent="0.35">
      <c r="A944" s="72"/>
      <c r="C944" s="72"/>
      <c r="F944" s="56"/>
      <c r="G944" s="56"/>
    </row>
    <row r="945" spans="1:7" ht="15.75" customHeight="1" x14ac:dyDescent="0.35">
      <c r="A945" s="72"/>
      <c r="C945" s="72"/>
      <c r="F945" s="56"/>
      <c r="G945" s="56"/>
    </row>
    <row r="946" spans="1:7" ht="15.75" customHeight="1" x14ac:dyDescent="0.35">
      <c r="A946" s="72"/>
      <c r="C946" s="72"/>
      <c r="F946" s="56"/>
      <c r="G946" s="56"/>
    </row>
    <row r="947" spans="1:7" ht="15.75" customHeight="1" x14ac:dyDescent="0.35">
      <c r="A947" s="72"/>
      <c r="C947" s="72"/>
      <c r="F947" s="56"/>
      <c r="G947" s="56"/>
    </row>
    <row r="948" spans="1:7" ht="15.75" customHeight="1" x14ac:dyDescent="0.35">
      <c r="A948" s="72"/>
      <c r="C948" s="72"/>
      <c r="F948" s="56"/>
      <c r="G948" s="56"/>
    </row>
    <row r="949" spans="1:7" ht="15.75" customHeight="1" x14ac:dyDescent="0.35">
      <c r="A949" s="72"/>
      <c r="C949" s="72"/>
      <c r="F949" s="56"/>
      <c r="G949" s="56"/>
    </row>
    <row r="950" spans="1:7" ht="15.75" customHeight="1" x14ac:dyDescent="0.35">
      <c r="A950" s="72"/>
      <c r="C950" s="72"/>
      <c r="F950" s="56"/>
      <c r="G950" s="56"/>
    </row>
    <row r="951" spans="1:7" ht="15.75" customHeight="1" x14ac:dyDescent="0.35">
      <c r="A951" s="72"/>
      <c r="C951" s="72"/>
      <c r="F951" s="56"/>
      <c r="G951" s="56"/>
    </row>
    <row r="952" spans="1:7" ht="15.75" customHeight="1" x14ac:dyDescent="0.35">
      <c r="A952" s="72"/>
      <c r="C952" s="72"/>
      <c r="F952" s="56"/>
      <c r="G952" s="56"/>
    </row>
    <row r="953" spans="1:7" ht="15.75" customHeight="1" x14ac:dyDescent="0.35">
      <c r="A953" s="72"/>
      <c r="C953" s="72"/>
      <c r="F953" s="56"/>
      <c r="G953" s="56"/>
    </row>
    <row r="954" spans="1:7" ht="15.75" customHeight="1" x14ac:dyDescent="0.35">
      <c r="A954" s="72"/>
      <c r="C954" s="72"/>
      <c r="F954" s="56"/>
      <c r="G954" s="56"/>
    </row>
    <row r="955" spans="1:7" ht="15.75" customHeight="1" x14ac:dyDescent="0.35">
      <c r="A955" s="72"/>
      <c r="C955" s="72"/>
      <c r="F955" s="56"/>
      <c r="G955" s="56"/>
    </row>
    <row r="956" spans="1:7" ht="15.75" customHeight="1" x14ac:dyDescent="0.35">
      <c r="A956" s="72"/>
      <c r="C956" s="72"/>
      <c r="F956" s="56"/>
      <c r="G956" s="56"/>
    </row>
    <row r="957" spans="1:7" ht="15.75" customHeight="1" x14ac:dyDescent="0.35">
      <c r="A957" s="72"/>
      <c r="C957" s="72"/>
      <c r="F957" s="56"/>
      <c r="G957" s="56"/>
    </row>
    <row r="958" spans="1:7" ht="15.75" customHeight="1" x14ac:dyDescent="0.35">
      <c r="A958" s="72"/>
      <c r="C958" s="72"/>
      <c r="F958" s="56"/>
      <c r="G958" s="56"/>
    </row>
    <row r="959" spans="1:7" ht="15.75" customHeight="1" x14ac:dyDescent="0.35">
      <c r="A959" s="72"/>
      <c r="C959" s="72"/>
      <c r="F959" s="56"/>
      <c r="G959" s="56"/>
    </row>
    <row r="960" spans="1:7" ht="15.75" customHeight="1" x14ac:dyDescent="0.35">
      <c r="A960" s="72"/>
      <c r="C960" s="72"/>
      <c r="F960" s="56"/>
      <c r="G960" s="56"/>
    </row>
    <row r="961" spans="1:7" ht="15.75" customHeight="1" x14ac:dyDescent="0.35">
      <c r="A961" s="72"/>
      <c r="C961" s="72"/>
      <c r="F961" s="56"/>
      <c r="G961" s="56"/>
    </row>
    <row r="962" spans="1:7" ht="15.75" customHeight="1" x14ac:dyDescent="0.35">
      <c r="A962" s="72"/>
      <c r="C962" s="72"/>
      <c r="F962" s="56"/>
      <c r="G962" s="56"/>
    </row>
    <row r="963" spans="1:7" ht="15.75" customHeight="1" x14ac:dyDescent="0.35">
      <c r="A963" s="72"/>
      <c r="C963" s="72"/>
      <c r="F963" s="56"/>
      <c r="G963" s="56"/>
    </row>
    <row r="964" spans="1:7" ht="15.75" customHeight="1" x14ac:dyDescent="0.35">
      <c r="A964" s="72"/>
      <c r="C964" s="72"/>
      <c r="F964" s="56"/>
      <c r="G964" s="56"/>
    </row>
    <row r="965" spans="1:7" ht="15.75" customHeight="1" x14ac:dyDescent="0.35">
      <c r="A965" s="72"/>
      <c r="C965" s="72"/>
      <c r="F965" s="56"/>
      <c r="G965" s="56"/>
    </row>
    <row r="966" spans="1:7" ht="15.75" customHeight="1" x14ac:dyDescent="0.35">
      <c r="A966" s="72"/>
      <c r="C966" s="72"/>
      <c r="F966" s="56"/>
      <c r="G966" s="56"/>
    </row>
    <row r="967" spans="1:7" ht="15.75" customHeight="1" x14ac:dyDescent="0.35">
      <c r="A967" s="72"/>
      <c r="C967" s="72"/>
      <c r="F967" s="56"/>
      <c r="G967" s="56"/>
    </row>
    <row r="968" spans="1:7" ht="15.75" customHeight="1" x14ac:dyDescent="0.35">
      <c r="A968" s="72"/>
      <c r="C968" s="72"/>
      <c r="F968" s="56"/>
      <c r="G968" s="56"/>
    </row>
    <row r="969" spans="1:7" ht="15.75" customHeight="1" x14ac:dyDescent="0.35">
      <c r="A969" s="72"/>
      <c r="C969" s="72"/>
      <c r="F969" s="56"/>
      <c r="G969" s="56"/>
    </row>
    <row r="970" spans="1:7" ht="15.75" customHeight="1" x14ac:dyDescent="0.35">
      <c r="A970" s="72"/>
      <c r="C970" s="72"/>
      <c r="F970" s="56"/>
      <c r="G970" s="56"/>
    </row>
    <row r="971" spans="1:7" ht="15.75" customHeight="1" x14ac:dyDescent="0.35">
      <c r="A971" s="72"/>
      <c r="C971" s="72"/>
      <c r="F971" s="56"/>
      <c r="G971" s="56"/>
    </row>
    <row r="972" spans="1:7" ht="15.75" customHeight="1" x14ac:dyDescent="0.35">
      <c r="A972" s="72"/>
      <c r="C972" s="72"/>
      <c r="F972" s="56"/>
      <c r="G972" s="56"/>
    </row>
    <row r="973" spans="1:7" ht="15.75" customHeight="1" x14ac:dyDescent="0.35">
      <c r="A973" s="72"/>
      <c r="C973" s="72"/>
      <c r="F973" s="56"/>
      <c r="G973" s="56"/>
    </row>
    <row r="974" spans="1:7" ht="15.75" customHeight="1" x14ac:dyDescent="0.35">
      <c r="A974" s="72"/>
      <c r="C974" s="72"/>
      <c r="F974" s="56"/>
      <c r="G974" s="56"/>
    </row>
    <row r="975" spans="1:7" ht="15.75" customHeight="1" x14ac:dyDescent="0.35">
      <c r="A975" s="72"/>
      <c r="C975" s="72"/>
      <c r="F975" s="56"/>
      <c r="G975" s="56"/>
    </row>
    <row r="976" spans="1:7" ht="15.75" customHeight="1" x14ac:dyDescent="0.35">
      <c r="A976" s="72"/>
      <c r="C976" s="72"/>
      <c r="F976" s="56"/>
      <c r="G976" s="56"/>
    </row>
    <row r="977" spans="1:7" ht="15.75" customHeight="1" x14ac:dyDescent="0.35">
      <c r="A977" s="72"/>
      <c r="C977" s="72"/>
      <c r="F977" s="56"/>
      <c r="G977" s="56"/>
    </row>
    <row r="978" spans="1:7" ht="15.75" customHeight="1" x14ac:dyDescent="0.35">
      <c r="A978" s="72"/>
      <c r="C978" s="72"/>
      <c r="F978" s="56"/>
      <c r="G978" s="56"/>
    </row>
    <row r="979" spans="1:7" ht="15.75" customHeight="1" x14ac:dyDescent="0.35">
      <c r="A979" s="72"/>
      <c r="C979" s="72"/>
      <c r="F979" s="56"/>
      <c r="G979" s="56"/>
    </row>
    <row r="980" spans="1:7" ht="15.75" customHeight="1" x14ac:dyDescent="0.35">
      <c r="A980" s="72"/>
      <c r="C980" s="72"/>
      <c r="F980" s="56"/>
      <c r="G980" s="56"/>
    </row>
    <row r="981" spans="1:7" ht="15.75" customHeight="1" x14ac:dyDescent="0.35">
      <c r="A981" s="72"/>
      <c r="C981" s="72"/>
      <c r="F981" s="56"/>
      <c r="G981" s="56"/>
    </row>
    <row r="982" spans="1:7" ht="15.75" customHeight="1" x14ac:dyDescent="0.35">
      <c r="A982" s="72"/>
      <c r="C982" s="72"/>
      <c r="F982" s="56"/>
      <c r="G982" s="56"/>
    </row>
    <row r="983" spans="1:7" ht="15.75" customHeight="1" x14ac:dyDescent="0.35">
      <c r="A983" s="72"/>
      <c r="C983" s="72"/>
      <c r="F983" s="56"/>
      <c r="G983" s="56"/>
    </row>
    <row r="984" spans="1:7" ht="15.75" customHeight="1" x14ac:dyDescent="0.35">
      <c r="A984" s="72"/>
      <c r="C984" s="72"/>
      <c r="F984" s="56"/>
      <c r="G984" s="56"/>
    </row>
    <row r="985" spans="1:7" ht="15.75" customHeight="1" x14ac:dyDescent="0.35">
      <c r="A985" s="72"/>
      <c r="C985" s="72"/>
      <c r="F985" s="56"/>
      <c r="G985" s="56"/>
    </row>
    <row r="986" spans="1:7" ht="15.75" customHeight="1" x14ac:dyDescent="0.35">
      <c r="A986" s="72"/>
      <c r="C986" s="72"/>
      <c r="F986" s="56"/>
      <c r="G986" s="56"/>
    </row>
    <row r="987" spans="1:7" ht="15.75" customHeight="1" x14ac:dyDescent="0.35">
      <c r="A987" s="72"/>
      <c r="C987" s="72"/>
      <c r="F987" s="56"/>
      <c r="G987" s="56"/>
    </row>
    <row r="988" spans="1:7" ht="15.75" customHeight="1" x14ac:dyDescent="0.35">
      <c r="A988" s="72"/>
      <c r="C988" s="72"/>
      <c r="F988" s="56"/>
      <c r="G988" s="56"/>
    </row>
    <row r="989" spans="1:7" ht="15.75" customHeight="1" x14ac:dyDescent="0.35">
      <c r="A989" s="72"/>
      <c r="C989" s="72"/>
      <c r="F989" s="56"/>
      <c r="G989" s="56"/>
    </row>
    <row r="990" spans="1:7" ht="15.75" customHeight="1" x14ac:dyDescent="0.35">
      <c r="A990" s="72"/>
      <c r="C990" s="72"/>
      <c r="F990" s="56"/>
      <c r="G990" s="56"/>
    </row>
    <row r="991" spans="1:7" ht="15.75" customHeight="1" x14ac:dyDescent="0.35">
      <c r="A991" s="72"/>
      <c r="C991" s="72"/>
      <c r="F991" s="56"/>
      <c r="G991" s="56"/>
    </row>
    <row r="992" spans="1:7" ht="15.75" customHeight="1" x14ac:dyDescent="0.35">
      <c r="A992" s="72"/>
      <c r="C992" s="72"/>
      <c r="F992" s="56"/>
      <c r="G992" s="56"/>
    </row>
    <row r="993" spans="1:7" ht="15.75" customHeight="1" x14ac:dyDescent="0.35">
      <c r="A993" s="72"/>
      <c r="C993" s="72"/>
      <c r="F993" s="56"/>
      <c r="G993" s="56"/>
    </row>
    <row r="994" spans="1:7" ht="15.75" customHeight="1" x14ac:dyDescent="0.35">
      <c r="A994" s="72"/>
      <c r="C994" s="72"/>
      <c r="F994" s="56"/>
      <c r="G994" s="56"/>
    </row>
  </sheetData>
  <hyperlinks>
    <hyperlink ref="G5" r:id="rId1" xr:uid="{2C3AEF1D-3D1F-9848-B69C-9FC71B5637C8}"/>
    <hyperlink ref="G6" r:id="rId2" xr:uid="{375B95F2-536F-B044-98C4-E9860BC4C018}"/>
    <hyperlink ref="G7" r:id="rId3" xr:uid="{07A8D1F7-5E40-A84E-96EE-DCFAFD74FE88}"/>
    <hyperlink ref="G8" r:id="rId4" xr:uid="{295FD907-E8CE-EF4C-8B96-532162ED2415}"/>
    <hyperlink ref="G9" r:id="rId5" xr:uid="{59F47A5C-DC39-C849-930C-EC6347132698}"/>
    <hyperlink ref="G10" r:id="rId6" xr:uid="{5A44219B-807F-854D-8601-B5AD9C91EB15}"/>
    <hyperlink ref="G11" r:id="rId7" xr:uid="{6BC926C3-FFE9-EE45-B7CA-D1DAC66027B7}"/>
    <hyperlink ref="F12" r:id="rId8" xr:uid="{8720B3D0-4262-A845-8636-70FC9BF29433}"/>
    <hyperlink ref="G12" r:id="rId9" xr:uid="{F26EBC82-952F-0143-A64D-1263F80DDCD8}"/>
    <hyperlink ref="F13" r:id="rId10" xr:uid="{C1EDFC9B-79B2-C24C-B606-AECA3206C6BD}"/>
    <hyperlink ref="G13" r:id="rId11" xr:uid="{4024BF36-5F00-8F4D-9003-F2A0249CB85D}"/>
    <hyperlink ref="G14" r:id="rId12" xr:uid="{435ED77E-F3D5-7C42-BB22-3F2704820F8C}"/>
    <hyperlink ref="G15" r:id="rId13" xr:uid="{6154A6C3-118C-A441-B460-8F4D6BA37EE2}"/>
    <hyperlink ref="G16" r:id="rId14" xr:uid="{FCCAEAD9-6F29-6446-8CD1-0BEB752AC24A}"/>
    <hyperlink ref="G17" r:id="rId15" xr:uid="{C6C0B282-8016-024D-881C-88D510CC71F8}"/>
    <hyperlink ref="G18" r:id="rId16" xr:uid="{10E6956E-5472-BF4C-B09C-C5FC4D627C8A}"/>
    <hyperlink ref="G19" r:id="rId17" xr:uid="{92143EBD-D25F-C945-A8AB-B00B34611C4E}"/>
    <hyperlink ref="G20" r:id="rId18" xr:uid="{FAAE97A9-C696-5C46-9A73-30EED8AE3184}"/>
    <hyperlink ref="G21" r:id="rId19" xr:uid="{A822232E-53D2-B04A-80D7-637D0B0EEF7F}"/>
    <hyperlink ref="F22" r:id="rId20" xr:uid="{08932E08-ACA8-A84F-A10E-F480696CB6B4}"/>
    <hyperlink ref="G22" r:id="rId21" xr:uid="{53E07E36-E99D-9543-B58C-1A49C69E86C5}"/>
    <hyperlink ref="G23" r:id="rId22" xr:uid="{8A22E16A-DC6D-414A-90E1-79A25DB23C0F}"/>
    <hyperlink ref="G24" r:id="rId23" xr:uid="{92F53712-394D-A84C-8270-89A83E156FAC}"/>
    <hyperlink ref="G25" r:id="rId24" xr:uid="{08C0A60B-D4A0-5C44-AD40-6D5B6A15FDAC}"/>
    <hyperlink ref="F26" r:id="rId25" xr:uid="{EB06F581-1831-874B-BFBB-E2EDAC4543B1}"/>
    <hyperlink ref="G26" r:id="rId26" xr:uid="{35A3B90B-3B7F-AE40-B968-40F773347B39}"/>
    <hyperlink ref="F27" r:id="rId27" xr:uid="{22086990-6BD2-8745-ADA5-35BFB80028AD}"/>
    <hyperlink ref="G27" r:id="rId28" xr:uid="{14DBAF4B-556B-CC4F-92AE-B124EE8A021A}"/>
    <hyperlink ref="F28" r:id="rId29" xr:uid="{5F9D49F6-5FCB-A24A-99DC-B23AC717064A}"/>
    <hyperlink ref="G28" r:id="rId30" location="sec2" xr:uid="{2FF20BC8-4C54-BB43-8E0B-30F28CE69701}"/>
    <hyperlink ref="F29" r:id="rId31" xr:uid="{587A27F2-96C9-734A-9CAF-5605DC349673}"/>
    <hyperlink ref="G29" r:id="rId32" location="ec0005" xr:uid="{CAC3B30C-4BED-D546-AD71-453D4D1CBA8C}"/>
    <hyperlink ref="F30" r:id="rId33" xr:uid="{AFFDE4CF-CA6F-3B46-8BCF-6F307682BD54}"/>
    <hyperlink ref="G30" r:id="rId34" xr:uid="{EF46C1B3-3307-3B43-861C-ABAF734BEDB8}"/>
    <hyperlink ref="F31" r:id="rId35" xr:uid="{2760F001-B83F-524D-BF41-0A87C702EBDF}"/>
    <hyperlink ref="G31" r:id="rId36" location="f0005" xr:uid="{B9195EE9-275E-A34B-97E7-B1DFDCF216D4}"/>
    <hyperlink ref="F32" r:id="rId37" xr:uid="{9481B45B-DA43-E245-8090-079B9BDC4701}"/>
    <hyperlink ref="G32" r:id="rId38" location="t0005" xr:uid="{488169F5-1A77-B84B-8E3A-10D4D63DA0F6}"/>
    <hyperlink ref="F33" r:id="rId39" xr:uid="{8ACB9D4D-494B-CE46-ACF8-C8646F2DF7C8}"/>
    <hyperlink ref="G33" r:id="rId40" location="appsec1" xr:uid="{7F8B2808-28D0-F24F-94D4-E36CC0FC2E53}"/>
    <hyperlink ref="F34" r:id="rId41" xr:uid="{46F60A7D-6155-C44A-AE36-B744A29D8FD0}"/>
    <hyperlink ref="G34" r:id="rId42" location="f0005" xr:uid="{91986CE0-A870-6948-BD90-E32804D591AE}"/>
    <hyperlink ref="F35" r:id="rId43" xr:uid="{B0443BF1-FBB6-7E44-8808-BCD5F895E5E0}"/>
    <hyperlink ref="G35" r:id="rId44" location="s0070" xr:uid="{02530F69-B476-6242-AFE6-F428853F356C}"/>
    <hyperlink ref="F36" r:id="rId45" xr:uid="{4F925DCF-17C1-FE40-AED3-E2F75251705B}"/>
    <hyperlink ref="G36" r:id="rId46" xr:uid="{397173F6-19ED-6F41-8FA3-D4D55FB4771E}"/>
    <hyperlink ref="F37" r:id="rId47" xr:uid="{37412A34-D614-CE49-98F4-37E27C05861B}"/>
    <hyperlink ref="G37" r:id="rId48" location="s0050" xr:uid="{04DA0157-7B14-D34D-BCE8-92623587BFDE}"/>
    <hyperlink ref="G38" r:id="rId49" xr:uid="{23708BFB-63CA-1740-85ED-C03321ACA560}"/>
    <hyperlink ref="F39" r:id="rId50" xr:uid="{14CEEC6A-A354-0549-94C4-4B00E3C11942}"/>
    <hyperlink ref="G39" r:id="rId51" location="f0005" xr:uid="{214665EB-2B9F-7547-897E-014E5CEC3FB3}"/>
    <hyperlink ref="G40" r:id="rId52" xr:uid="{47D9E8BD-5640-404C-9BE5-103968A2E215}"/>
    <hyperlink ref="F41" r:id="rId53" xr:uid="{82BBB949-5443-EA41-881D-E81AC0DE59B7}"/>
    <hyperlink ref="G41" r:id="rId54" location="f0005" xr:uid="{536775C3-4402-A142-AE9B-5C961F3CAED0}"/>
    <hyperlink ref="F42" r:id="rId55" xr:uid="{9DA41EBC-5F9F-6B43-99A5-27C2CF68BFF4}"/>
    <hyperlink ref="G42" r:id="rId56" xr:uid="{4D22E422-8297-8745-BE5D-15500D5849FC}"/>
    <hyperlink ref="F43" r:id="rId57" xr:uid="{B5438DEE-3BA5-9347-8994-C6942C47B507}"/>
    <hyperlink ref="G43" r:id="rId58" xr:uid="{C5198C89-A2FB-CF43-B96B-35B922B76107}"/>
    <hyperlink ref="F44" r:id="rId59" xr:uid="{0ABC83D0-3FEE-564F-953C-E1F20E993E57}"/>
    <hyperlink ref="G44" r:id="rId60" xr:uid="{246A07F3-1556-5D4D-BBFC-5DFAF4667714}"/>
    <hyperlink ref="F45" r:id="rId61" xr:uid="{0DBA5320-C59C-8042-9F81-D740EF523B5A}"/>
    <hyperlink ref="G45" r:id="rId62" location="f0015" xr:uid="{88688E31-E9CC-984A-8A13-793D635CF4CD}"/>
    <hyperlink ref="F46" r:id="rId63" xr:uid="{CC6596BE-B044-9344-ACE2-A9DBC48C4C4F}"/>
    <hyperlink ref="G46" r:id="rId64" location="fig1" xr:uid="{C7C386BF-2435-BA4C-8176-3E239B427AB8}"/>
    <hyperlink ref="F47" r:id="rId65" xr:uid="{9BA927A9-2EAB-2844-899D-3948B2D86B21}"/>
    <hyperlink ref="G47" r:id="rId66" xr:uid="{B131FC7D-37B4-E747-84A8-9BA42BCC0335}"/>
    <hyperlink ref="F48" r:id="rId67" xr:uid="{9E23F099-13F6-DF4F-9B4C-A3B4AA179A2B}"/>
    <hyperlink ref="G48" r:id="rId68" location="f0010" xr:uid="{BCEB0A89-99E3-9049-8C88-8860D9C70272}"/>
    <hyperlink ref="F49" r:id="rId69" xr:uid="{B61E2485-571E-7144-9122-F20CA1EBDA12}"/>
    <hyperlink ref="G49" r:id="rId70" location="f0010" xr:uid="{9EC342E9-9CFC-E344-A638-AAE8B30A1B55}"/>
    <hyperlink ref="F50" r:id="rId71" xr:uid="{83F84F3B-7AED-6A43-B5F9-44F359AAD460}"/>
    <hyperlink ref="G50" r:id="rId72" xr:uid="{B40A3744-F847-8849-AC07-7457456F16AD}"/>
    <hyperlink ref="F51" r:id="rId73" xr:uid="{D0FFC503-5D63-B942-B3CD-8577E524CA90}"/>
    <hyperlink ref="G51" r:id="rId74" xr:uid="{0C3CFD1B-858F-3246-B172-1D1DAE0F6B72}"/>
    <hyperlink ref="F52" r:id="rId75" xr:uid="{7DCECA6B-DCBE-B845-8CAD-1843B8B60725}"/>
    <hyperlink ref="G52" r:id="rId76" location="s0005" xr:uid="{DEC6FD31-9027-3A46-BF3A-D886D5297E06}"/>
    <hyperlink ref="F53" r:id="rId77" xr:uid="{72B8F8C0-3B0F-ED4E-8FB7-139C4E5BDF14}"/>
    <hyperlink ref="G53" r:id="rId78" xr:uid="{B2E81A90-CA5B-A44C-854E-13DEF87BE4AC}"/>
    <hyperlink ref="F55" r:id="rId79" xr:uid="{2D2B2595-6FF6-7E40-8C4F-70386AD24F44}"/>
    <hyperlink ref="G55" r:id="rId80" location="f0005" xr:uid="{BAAB42F3-5901-5240-A353-D162E1ECBADF}"/>
    <hyperlink ref="F56" r:id="rId81" xr:uid="{92130934-3CC5-2A43-A9B3-D8351917036A}"/>
    <hyperlink ref="G56" r:id="rId82" location="s1085" xr:uid="{A4AF4368-FB35-A949-9BDF-D9B09FA42E53}"/>
    <hyperlink ref="F57" r:id="rId83" xr:uid="{9A338814-2A9D-7147-B033-DFE18CDB221E}"/>
    <hyperlink ref="G57" r:id="rId84" location="f0020" xr:uid="{0334BF47-00AD-D34C-B9FB-970C9F317DB2}"/>
    <hyperlink ref="F58" r:id="rId85" xr:uid="{182801E8-B204-6C49-9678-FEC33CB22160}"/>
    <hyperlink ref="G58" r:id="rId86" xr:uid="{B0DAC3A2-2651-7E45-9E3A-EA71E206B237}"/>
    <hyperlink ref="F60" r:id="rId87" xr:uid="{9900A8B7-A06F-9148-9715-56C4B8CA330D}"/>
    <hyperlink ref="G60" r:id="rId88" xr:uid="{3BE93204-F0B8-404B-B573-71B43CAB177D}"/>
    <hyperlink ref="G61" r:id="rId89" xr:uid="{00FFD641-8544-0D4E-9F27-C6F14626FCF6}"/>
    <hyperlink ref="F62" r:id="rId90" xr:uid="{463B10E2-532C-5941-BAC7-8ADC2D93D26C}"/>
    <hyperlink ref="G62" r:id="rId91" location="t0005" xr:uid="{4B7B1F56-F3A6-DC48-8C7F-BB4E53025702}"/>
    <hyperlink ref="G63" r:id="rId92" xr:uid="{49651D27-217D-BD4C-B8D7-72779EC88783}"/>
    <hyperlink ref="F64" r:id="rId93" xr:uid="{CBFBF274-52BC-2E43-83DC-BB4F154391B2}"/>
    <hyperlink ref="G64" r:id="rId94" location="f0005" xr:uid="{DCE43D72-6FF8-EA45-B84C-C9792DE9570A}"/>
    <hyperlink ref="F65" r:id="rId95" xr:uid="{8B32F7EC-BF23-3A4B-95AD-997003A4DACC}"/>
    <hyperlink ref="G65" r:id="rId96" location="f000005" xr:uid="{9469A64A-CAF4-E04F-AF4A-1E4684C01CB0}"/>
    <hyperlink ref="F67" r:id="rId97" xr:uid="{C69474BB-8F2F-F141-89E7-3ECAB9E36892}"/>
    <hyperlink ref="G67" r:id="rId98" xr:uid="{E1064BBB-B5B4-F143-B566-DCBB306A19D7}"/>
    <hyperlink ref="F68" r:id="rId99" xr:uid="{29B6E43F-E1F2-1147-9748-F7B3980E316B}"/>
    <hyperlink ref="G68" r:id="rId100" xr:uid="{ECA92F1B-F9BB-D448-B819-34216D5E88B9}"/>
    <hyperlink ref="F69" r:id="rId101" xr:uid="{36DA4B27-C27E-FD46-A879-9FADD4B7B167}"/>
    <hyperlink ref="G69" r:id="rId102" xr:uid="{D6E9C3A6-04EA-EA4A-8B87-7FB4F2B88AAE}"/>
    <hyperlink ref="F70" r:id="rId103" xr:uid="{AEEB76C1-E1D1-C54B-8C94-5FDCB8D6C89B}"/>
    <hyperlink ref="G70" r:id="rId104" xr:uid="{C1FA32A3-F750-CE40-93D1-6EA16EF0FBFF}"/>
    <hyperlink ref="F71" r:id="rId105" xr:uid="{EE34C1D5-2AB2-D64A-A4EF-1B6FDA0D620B}"/>
    <hyperlink ref="G71" r:id="rId106" xr:uid="{866DA08C-F7F3-674E-9286-154689C06BDD}"/>
    <hyperlink ref="F72" r:id="rId107" xr:uid="{46546F77-AFA8-6C48-BCA3-FCDC4F47B816}"/>
    <hyperlink ref="G72" r:id="rId108" location="f0015" xr:uid="{0F3F7C02-4B4F-F748-A335-15609E7261BB}"/>
    <hyperlink ref="F73" r:id="rId109" xr:uid="{DDF11D38-446C-8D4C-938B-960EEF28EDC0}"/>
    <hyperlink ref="G73" r:id="rId110" xr:uid="{60AC981E-8636-8C41-99E6-AF706CC86AAC}"/>
    <hyperlink ref="G74" r:id="rId111" xr:uid="{59C09F56-2545-4449-8C55-19863BB12681}"/>
    <hyperlink ref="F75" r:id="rId112" xr:uid="{138A895B-A9F5-A74B-AAEC-4401DD99AD5C}"/>
    <hyperlink ref="F76" r:id="rId113" xr:uid="{9A88F6C7-69B1-3D48-9359-0CB5FE7CE2CC}"/>
    <hyperlink ref="F77" r:id="rId114" xr:uid="{1898A535-8272-9445-9401-7DBDE8631BA8}"/>
    <hyperlink ref="F78" r:id="rId115" xr:uid="{643FC0CA-1B35-FA4D-9ADF-C5847A2C6B5F}"/>
    <hyperlink ref="G78" r:id="rId116" xr:uid="{16E0AA3E-930B-B44B-A819-98D798D384D5}"/>
    <hyperlink ref="F79" r:id="rId117" xr:uid="{56C396D6-C22F-E74B-AEE2-C0A0E35CE89E}"/>
    <hyperlink ref="F80" r:id="rId118" xr:uid="{C1057F4F-4CF4-1248-8B77-44958D697B20}"/>
    <hyperlink ref="F81" r:id="rId119" xr:uid="{B52C104A-3050-6E41-89DD-24C15F104A63}"/>
    <hyperlink ref="G81" r:id="rId120" xr:uid="{B119F2DF-EC65-DC49-B5E0-3C4DE29EC241}"/>
    <hyperlink ref="F82" r:id="rId121" xr:uid="{D76B201C-DE56-AA46-B3E8-CAFD8DF559AA}"/>
    <hyperlink ref="F83" r:id="rId122" xr:uid="{29B381E3-BD0A-AE44-AE10-BB847154B2A5}"/>
    <hyperlink ref="G83" r:id="rId123" xr:uid="{715E4805-95CC-F947-9C29-CA5DF0253B24}"/>
    <hyperlink ref="F85" r:id="rId124" xr:uid="{19B6FD5E-8006-7748-B4EB-E97ECAAC789C}"/>
    <hyperlink ref="G85" r:id="rId125" xr:uid="{3E5E348A-57D2-CB42-B67A-F9A7C60F71F2}"/>
    <hyperlink ref="F86" r:id="rId126" xr:uid="{C2332EF6-B21F-024D-AA2D-9E82DC5C10D1}"/>
    <hyperlink ref="G86" r:id="rId127" xr:uid="{16A411B2-3FD7-884F-BE02-2841E811B52A}"/>
    <hyperlink ref="F87" r:id="rId128" xr:uid="{AFDD694C-06C0-D543-9050-7B3061523846}"/>
    <hyperlink ref="G87" r:id="rId129" xr:uid="{D12C9004-345C-0249-BE83-532D6D914FFE}"/>
    <hyperlink ref="F88" r:id="rId130" xr:uid="{DE53D39C-1702-2942-B846-A804016E34C8}"/>
    <hyperlink ref="F89" r:id="rId131" xr:uid="{584B96E5-7AAA-6946-B380-0DA41A74B08D}"/>
    <hyperlink ref="F90" r:id="rId132" xr:uid="{79305B27-24FB-2242-A544-155F32ECD233}"/>
    <hyperlink ref="F91" r:id="rId133" xr:uid="{9DB004E5-7C43-FF41-AAFB-D120B9C09CF3}"/>
    <hyperlink ref="F92" r:id="rId134" xr:uid="{AA986319-71EA-7946-AD6D-15279590B021}"/>
    <hyperlink ref="F93" r:id="rId135" xr:uid="{4C8C1F22-2486-AE4F-B126-61EEA6FF158A}"/>
    <hyperlink ref="F94" r:id="rId136" xr:uid="{CED79E55-0C09-014B-9335-65440357EDC4}"/>
    <hyperlink ref="G94" r:id="rId137" xr:uid="{33115970-70D4-744B-9619-C84978B98A04}"/>
    <hyperlink ref="F95" r:id="rId138" xr:uid="{D578FDE1-8FD2-144F-8457-62A34E50BBB6}"/>
    <hyperlink ref="F96" r:id="rId139" xr:uid="{475735E9-4E0A-A342-AD90-335988EA8D8D}"/>
    <hyperlink ref="F97" r:id="rId140" xr:uid="{CF3295F1-B56E-A641-8B8F-7BED1BD275A2}"/>
    <hyperlink ref="F98" r:id="rId141" xr:uid="{3B7508E6-4C2B-E64F-977D-2AB18ECE0308}"/>
    <hyperlink ref="F99" r:id="rId142" xr:uid="{1540472F-8F61-8A49-8783-0A56B01D19A1}"/>
    <hyperlink ref="F100" r:id="rId143" xr:uid="{F3F9B913-59D9-E64E-8EA9-BBC13E7E479F}"/>
    <hyperlink ref="F101" r:id="rId144" xr:uid="{81B12557-987B-CC4B-89EA-80EFAA9D4BAF}"/>
    <hyperlink ref="F102" r:id="rId145" xr:uid="{E0478E5E-7CE7-8840-8DCC-0410B9FD13E9}"/>
    <hyperlink ref="F103" r:id="rId146" xr:uid="{B46DFF46-C5D6-8942-A6A2-D5ACD40A4539}"/>
    <hyperlink ref="F106" r:id="rId147" xr:uid="{6401C889-799B-E74F-B5CA-81CED26490B7}"/>
    <hyperlink ref="F107" r:id="rId148" xr:uid="{E74CF902-DBEC-F546-ACE8-6A9DEA9C6B91}"/>
    <hyperlink ref="F108" r:id="rId149" xr:uid="{4513A4E1-3665-F549-9169-7CB95A2AB486}"/>
    <hyperlink ref="F109" r:id="rId150" xr:uid="{6FE930D1-4F7D-A440-9A1A-47A90AA61EE0}"/>
    <hyperlink ref="F110" r:id="rId151" xr:uid="{5EDB76DA-FC49-9C49-82AD-7CB14551B1B0}"/>
    <hyperlink ref="F112" r:id="rId152" xr:uid="{D7F0A172-6FB7-8F45-A2BF-4AD43FBEA9FB}"/>
    <hyperlink ref="F114" r:id="rId153" xr:uid="{AC7D9841-3E33-AD45-91F0-F9389AA10B73}"/>
    <hyperlink ref="F74" r:id="rId154" xr:uid="{9DE56044-287C-1A44-A89D-FAC47551840F}"/>
    <hyperlink ref="F115" r:id="rId155" xr:uid="{0A60A7A4-6C6F-448A-BFB0-4EF7201E0A88}"/>
    <hyperlink ref="F116" r:id="rId156" xr:uid="{F7E9A675-E2FA-44BD-8429-2213F0BF8A33}"/>
    <hyperlink ref="F117" r:id="rId157" tooltip="Persistent link using digital object identifier" xr:uid="{A832C919-ADDC-437F-8D57-9053851B3250}"/>
    <hyperlink ref="F118" r:id="rId158" tooltip="Persistent link using digital object identifier" xr:uid="{7A0FCDDB-37DA-4472-ABB7-A2EA2FA05D94}"/>
    <hyperlink ref="F119" r:id="rId159" tooltip="DOI URL" xr:uid="{D0A984C5-0966-45B9-A732-5F6E4820FFB3}"/>
    <hyperlink ref="F120" r:id="rId160" xr:uid="{DD72A198-A422-4DC2-A03D-A7EF687914C3}"/>
    <hyperlink ref="F66" r:id="rId161" xr:uid="{9E4E04FD-B63D-4967-BBE6-062594B50BF2}"/>
  </hyperlinks>
  <pageMargins left="0.7" right="0.7" top="0.75" bottom="0.75" header="0.3" footer="0.3"/>
  <pageSetup paperSize="9" orientation="portrait" r:id="rId16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9C90-621F-4C4F-8F69-2B0B883EAE3E}">
  <dimension ref="A1:E110"/>
  <sheetViews>
    <sheetView zoomScale="67" workbookViewId="0">
      <selection activeCell="C34" sqref="C34"/>
    </sheetView>
  </sheetViews>
  <sheetFormatPr defaultRowHeight="15.5" x14ac:dyDescent="0.35"/>
  <cols>
    <col min="1" max="1" width="30.5" style="74" customWidth="1"/>
    <col min="2" max="2" width="11.08203125" style="77" customWidth="1"/>
    <col min="3" max="3" width="78.1640625" style="74" customWidth="1"/>
    <col min="4" max="4" width="19.25" style="74" customWidth="1"/>
    <col min="5" max="5" width="17.83203125" style="74" customWidth="1"/>
    <col min="6" max="16384" width="8.6640625" style="74"/>
  </cols>
  <sheetData>
    <row r="1" spans="1:5" x14ac:dyDescent="0.35">
      <c r="A1" s="25" t="s">
        <v>62</v>
      </c>
      <c r="B1" s="24" t="s">
        <v>63</v>
      </c>
      <c r="C1" s="25" t="s">
        <v>64</v>
      </c>
      <c r="D1" s="25" t="s">
        <v>848</v>
      </c>
      <c r="E1" s="78" t="s">
        <v>67</v>
      </c>
    </row>
    <row r="2" spans="1:5" x14ac:dyDescent="0.35">
      <c r="A2" s="74" t="s">
        <v>843</v>
      </c>
      <c r="B2" s="77">
        <v>1998</v>
      </c>
      <c r="C2" s="74" t="s">
        <v>844</v>
      </c>
      <c r="D2" s="74" t="s">
        <v>845</v>
      </c>
      <c r="E2" s="71" t="s">
        <v>685</v>
      </c>
    </row>
    <row r="3" spans="1:5" x14ac:dyDescent="0.35">
      <c r="A3" s="74" t="s">
        <v>846</v>
      </c>
      <c r="B3" s="77">
        <v>1982</v>
      </c>
      <c r="C3" s="74" t="s">
        <v>849</v>
      </c>
      <c r="D3" s="74" t="s">
        <v>850</v>
      </c>
      <c r="E3" s="71"/>
    </row>
    <row r="4" spans="1:5" x14ac:dyDescent="0.35">
      <c r="A4" s="74" t="s">
        <v>846</v>
      </c>
      <c r="B4" s="77">
        <v>1982</v>
      </c>
      <c r="C4" s="74" t="s">
        <v>970</v>
      </c>
      <c r="D4" s="74" t="s">
        <v>847</v>
      </c>
      <c r="E4" s="71" t="s">
        <v>703</v>
      </c>
    </row>
    <row r="5" spans="1:5" x14ac:dyDescent="0.35">
      <c r="A5" s="74" t="s">
        <v>851</v>
      </c>
      <c r="B5" s="77">
        <v>2008</v>
      </c>
      <c r="C5" s="74" t="s">
        <v>852</v>
      </c>
      <c r="D5" s="74" t="s">
        <v>853</v>
      </c>
      <c r="E5" s="71" t="s">
        <v>705</v>
      </c>
    </row>
    <row r="6" spans="1:5" x14ac:dyDescent="0.35">
      <c r="A6" s="74" t="s">
        <v>706</v>
      </c>
      <c r="B6" s="77">
        <v>2007</v>
      </c>
      <c r="C6" s="74" t="s">
        <v>854</v>
      </c>
      <c r="D6" s="74" t="s">
        <v>845</v>
      </c>
      <c r="E6" s="71" t="s">
        <v>708</v>
      </c>
    </row>
    <row r="7" spans="1:5" x14ac:dyDescent="0.35">
      <c r="A7" s="74" t="s">
        <v>706</v>
      </c>
      <c r="B7" s="77">
        <v>2008</v>
      </c>
      <c r="C7" s="74" t="s">
        <v>855</v>
      </c>
      <c r="D7" s="74" t="s">
        <v>847</v>
      </c>
      <c r="E7" s="71" t="s">
        <v>707</v>
      </c>
    </row>
    <row r="8" spans="1:5" x14ac:dyDescent="0.35">
      <c r="A8" s="74" t="s">
        <v>856</v>
      </c>
      <c r="B8" s="77">
        <v>2007</v>
      </c>
      <c r="C8" s="74" t="s">
        <v>857</v>
      </c>
      <c r="D8" s="74" t="s">
        <v>179</v>
      </c>
      <c r="E8" s="71" t="s">
        <v>715</v>
      </c>
    </row>
    <row r="9" spans="1:5" x14ac:dyDescent="0.35">
      <c r="A9" s="74" t="s">
        <v>838</v>
      </c>
      <c r="B9" s="77">
        <v>2017</v>
      </c>
      <c r="C9" s="74" t="s">
        <v>840</v>
      </c>
      <c r="D9" s="74" t="s">
        <v>841</v>
      </c>
      <c r="E9" s="71" t="s">
        <v>842</v>
      </c>
    </row>
    <row r="10" spans="1:5" x14ac:dyDescent="0.35">
      <c r="A10" s="74" t="s">
        <v>858</v>
      </c>
      <c r="B10" s="77">
        <v>1993</v>
      </c>
      <c r="C10" s="74" t="s">
        <v>859</v>
      </c>
      <c r="D10" s="74" t="s">
        <v>845</v>
      </c>
      <c r="E10" s="71" t="s">
        <v>679</v>
      </c>
    </row>
    <row r="11" spans="1:5" x14ac:dyDescent="0.35">
      <c r="A11" s="74" t="s">
        <v>862</v>
      </c>
      <c r="B11" s="77">
        <v>2010</v>
      </c>
      <c r="C11" s="74" t="s">
        <v>863</v>
      </c>
      <c r="D11" s="74" t="s">
        <v>102</v>
      </c>
      <c r="E11" s="71" t="s">
        <v>718</v>
      </c>
    </row>
    <row r="12" spans="1:5" x14ac:dyDescent="0.35">
      <c r="A12" s="74" t="s">
        <v>860</v>
      </c>
      <c r="B12" s="77">
        <v>2010</v>
      </c>
      <c r="C12" s="74" t="s">
        <v>861</v>
      </c>
      <c r="D12" s="74" t="s">
        <v>847</v>
      </c>
      <c r="E12" s="71" t="s">
        <v>717</v>
      </c>
    </row>
    <row r="13" spans="1:5" x14ac:dyDescent="0.35">
      <c r="A13" s="74" t="s">
        <v>864</v>
      </c>
      <c r="B13" s="77">
        <v>1987</v>
      </c>
      <c r="C13" s="74" t="s">
        <v>865</v>
      </c>
      <c r="D13" s="74" t="s">
        <v>866</v>
      </c>
      <c r="E13" s="71" t="s">
        <v>682</v>
      </c>
    </row>
    <row r="14" spans="1:5" x14ac:dyDescent="0.35">
      <c r="A14" s="74" t="s">
        <v>867</v>
      </c>
      <c r="B14" s="77">
        <v>2006</v>
      </c>
      <c r="C14" s="74" t="s">
        <v>868</v>
      </c>
      <c r="D14" s="74" t="s">
        <v>869</v>
      </c>
      <c r="E14" s="71" t="s">
        <v>720</v>
      </c>
    </row>
    <row r="15" spans="1:5" x14ac:dyDescent="0.35">
      <c r="A15" s="74" t="s">
        <v>870</v>
      </c>
      <c r="B15" s="77">
        <v>1992</v>
      </c>
      <c r="C15" s="74" t="s">
        <v>871</v>
      </c>
      <c r="D15" s="74" t="s">
        <v>872</v>
      </c>
      <c r="E15" s="71" t="s">
        <v>680</v>
      </c>
    </row>
    <row r="16" spans="1:5" x14ac:dyDescent="0.35">
      <c r="A16" s="74" t="s">
        <v>873</v>
      </c>
      <c r="B16" s="77">
        <v>2016</v>
      </c>
      <c r="C16" s="74" t="s">
        <v>969</v>
      </c>
      <c r="D16" s="74" t="s">
        <v>874</v>
      </c>
      <c r="E16" s="71" t="s">
        <v>738</v>
      </c>
    </row>
    <row r="17" spans="1:5" x14ac:dyDescent="0.35">
      <c r="A17" s="74" t="s">
        <v>875</v>
      </c>
      <c r="B17" s="77">
        <v>1997</v>
      </c>
      <c r="C17" s="74" t="s">
        <v>876</v>
      </c>
      <c r="D17" s="74" t="s">
        <v>877</v>
      </c>
      <c r="E17" s="71" t="s">
        <v>677</v>
      </c>
    </row>
    <row r="18" spans="1:5" x14ac:dyDescent="0.35">
      <c r="A18" s="74" t="s">
        <v>878</v>
      </c>
      <c r="B18" s="77">
        <v>1993</v>
      </c>
      <c r="C18" s="74" t="s">
        <v>879</v>
      </c>
      <c r="D18" s="74" t="s">
        <v>880</v>
      </c>
      <c r="E18" s="71" t="s">
        <v>681</v>
      </c>
    </row>
    <row r="19" spans="1:5" x14ac:dyDescent="0.35">
      <c r="A19" s="74" t="s">
        <v>881</v>
      </c>
      <c r="B19" s="77">
        <v>1986</v>
      </c>
      <c r="C19" s="74" t="s">
        <v>882</v>
      </c>
      <c r="D19" s="74" t="s">
        <v>883</v>
      </c>
      <c r="E19" s="71" t="s">
        <v>676</v>
      </c>
    </row>
    <row r="20" spans="1:5" x14ac:dyDescent="0.35">
      <c r="A20" s="74" t="s">
        <v>884</v>
      </c>
      <c r="B20" s="77">
        <v>1999</v>
      </c>
      <c r="C20" s="74" t="s">
        <v>885</v>
      </c>
      <c r="D20" s="74" t="s">
        <v>886</v>
      </c>
      <c r="E20" s="71" t="s">
        <v>683</v>
      </c>
    </row>
    <row r="21" spans="1:5" x14ac:dyDescent="0.35">
      <c r="A21" s="74" t="s">
        <v>887</v>
      </c>
      <c r="B21" s="77">
        <v>1993</v>
      </c>
      <c r="C21" s="74" t="s">
        <v>888</v>
      </c>
      <c r="D21" s="74" t="s">
        <v>889</v>
      </c>
      <c r="E21" s="71" t="s">
        <v>684</v>
      </c>
    </row>
    <row r="22" spans="1:5" x14ac:dyDescent="0.35">
      <c r="A22" s="74" t="s">
        <v>890</v>
      </c>
      <c r="B22" s="77">
        <v>2016</v>
      </c>
      <c r="C22" s="74" t="s">
        <v>891</v>
      </c>
      <c r="D22" s="74" t="s">
        <v>892</v>
      </c>
      <c r="E22" s="71" t="s">
        <v>800</v>
      </c>
    </row>
    <row r="23" spans="1:5" x14ac:dyDescent="0.35">
      <c r="A23" s="74" t="s">
        <v>893</v>
      </c>
      <c r="B23" s="77">
        <v>1979</v>
      </c>
      <c r="C23" s="74" t="s">
        <v>894</v>
      </c>
      <c r="D23" s="74" t="s">
        <v>895</v>
      </c>
    </row>
    <row r="24" spans="1:5" x14ac:dyDescent="0.35">
      <c r="A24" s="74" t="s">
        <v>896</v>
      </c>
      <c r="B24" s="77">
        <v>2005</v>
      </c>
      <c r="C24" s="74" t="s">
        <v>897</v>
      </c>
      <c r="D24" s="74" t="s">
        <v>847</v>
      </c>
      <c r="E24" s="71" t="s">
        <v>769</v>
      </c>
    </row>
    <row r="25" spans="1:5" x14ac:dyDescent="0.35">
      <c r="A25" s="74" t="s">
        <v>898</v>
      </c>
      <c r="B25" s="77">
        <v>2018</v>
      </c>
      <c r="C25" s="74" t="s">
        <v>899</v>
      </c>
      <c r="D25" s="74" t="s">
        <v>900</v>
      </c>
      <c r="E25" s="71" t="s">
        <v>772</v>
      </c>
    </row>
    <row r="26" spans="1:5" x14ac:dyDescent="0.35">
      <c r="A26" s="74" t="s">
        <v>898</v>
      </c>
      <c r="B26" s="77">
        <v>2018</v>
      </c>
      <c r="C26" s="74" t="s">
        <v>901</v>
      </c>
      <c r="D26" s="74" t="s">
        <v>847</v>
      </c>
      <c r="E26" s="71" t="s">
        <v>771</v>
      </c>
    </row>
    <row r="27" spans="1:5" x14ac:dyDescent="0.35">
      <c r="A27" s="74" t="s">
        <v>902</v>
      </c>
      <c r="B27" s="77">
        <v>2012</v>
      </c>
      <c r="C27" s="74" t="s">
        <v>968</v>
      </c>
      <c r="D27" s="74" t="s">
        <v>847</v>
      </c>
      <c r="E27" s="71" t="s">
        <v>774</v>
      </c>
    </row>
    <row r="28" spans="1:5" x14ac:dyDescent="0.35">
      <c r="A28" s="74" t="s">
        <v>906</v>
      </c>
      <c r="B28" s="77" t="s">
        <v>839</v>
      </c>
      <c r="C28" s="74" t="s">
        <v>907</v>
      </c>
      <c r="D28" s="74" t="s">
        <v>908</v>
      </c>
      <c r="E28" s="71" t="s">
        <v>777</v>
      </c>
    </row>
    <row r="29" spans="1:5" x14ac:dyDescent="0.35">
      <c r="A29" s="74" t="s">
        <v>903</v>
      </c>
      <c r="B29" s="77" t="s">
        <v>904</v>
      </c>
      <c r="C29" s="74" t="s">
        <v>905</v>
      </c>
      <c r="D29" s="74" t="s">
        <v>959</v>
      </c>
      <c r="E29" s="71" t="s">
        <v>778</v>
      </c>
    </row>
    <row r="30" spans="1:5" x14ac:dyDescent="0.35">
      <c r="A30" s="74" t="s">
        <v>909</v>
      </c>
      <c r="B30" s="77">
        <v>1997</v>
      </c>
      <c r="C30" s="74" t="s">
        <v>910</v>
      </c>
      <c r="D30" s="74" t="s">
        <v>911</v>
      </c>
    </row>
    <row r="31" spans="1:5" x14ac:dyDescent="0.35">
      <c r="A31" s="74" t="s">
        <v>912</v>
      </c>
      <c r="B31" s="77">
        <v>2002</v>
      </c>
      <c r="C31" s="74" t="s">
        <v>913</v>
      </c>
      <c r="D31" s="74" t="s">
        <v>914</v>
      </c>
      <c r="E31" s="71" t="s">
        <v>686</v>
      </c>
    </row>
    <row r="32" spans="1:5" x14ac:dyDescent="0.35">
      <c r="A32" s="74" t="s">
        <v>915</v>
      </c>
      <c r="B32" s="77">
        <v>2018</v>
      </c>
      <c r="C32" s="74" t="s">
        <v>916</v>
      </c>
      <c r="D32" s="74" t="s">
        <v>917</v>
      </c>
      <c r="E32" s="71" t="s">
        <v>783</v>
      </c>
    </row>
    <row r="33" spans="1:5" x14ac:dyDescent="0.35">
      <c r="A33" s="74" t="s">
        <v>918</v>
      </c>
      <c r="B33" s="77">
        <v>1996</v>
      </c>
      <c r="C33" s="74" t="s">
        <v>919</v>
      </c>
      <c r="D33" s="74" t="s">
        <v>847</v>
      </c>
      <c r="E33" s="71" t="s">
        <v>751</v>
      </c>
    </row>
    <row r="34" spans="1:5" x14ac:dyDescent="0.35">
      <c r="A34" s="74" t="s">
        <v>920</v>
      </c>
      <c r="B34" s="77">
        <v>1971</v>
      </c>
      <c r="C34" s="74" t="s">
        <v>921</v>
      </c>
      <c r="D34" s="74" t="s">
        <v>847</v>
      </c>
      <c r="E34" s="71" t="s">
        <v>782</v>
      </c>
    </row>
    <row r="35" spans="1:5" x14ac:dyDescent="0.35">
      <c r="A35" s="74" t="s">
        <v>922</v>
      </c>
      <c r="B35" s="77">
        <v>1993</v>
      </c>
      <c r="C35" s="74" t="s">
        <v>923</v>
      </c>
      <c r="D35" s="74" t="s">
        <v>924</v>
      </c>
      <c r="E35" s="71" t="s">
        <v>687</v>
      </c>
    </row>
    <row r="36" spans="1:5" x14ac:dyDescent="0.35">
      <c r="A36" s="74" t="s">
        <v>925</v>
      </c>
      <c r="B36" s="77">
        <v>2004</v>
      </c>
      <c r="C36" s="74" t="s">
        <v>926</v>
      </c>
      <c r="D36" s="74" t="s">
        <v>927</v>
      </c>
      <c r="E36" s="71" t="s">
        <v>721</v>
      </c>
    </row>
    <row r="37" spans="1:5" x14ac:dyDescent="0.35">
      <c r="A37" s="74" t="s">
        <v>928</v>
      </c>
      <c r="B37" s="77">
        <v>2006</v>
      </c>
      <c r="C37" s="74" t="s">
        <v>929</v>
      </c>
      <c r="D37" s="74" t="s">
        <v>930</v>
      </c>
      <c r="E37" s="71" t="s">
        <v>789</v>
      </c>
    </row>
    <row r="38" spans="1:5" x14ac:dyDescent="0.35">
      <c r="A38" s="74" t="s">
        <v>928</v>
      </c>
      <c r="B38" s="77">
        <v>2006</v>
      </c>
      <c r="C38" s="74" t="s">
        <v>931</v>
      </c>
      <c r="D38" s="74" t="s">
        <v>847</v>
      </c>
      <c r="E38" s="71" t="s">
        <v>788</v>
      </c>
    </row>
    <row r="39" spans="1:5" x14ac:dyDescent="0.35">
      <c r="A39" s="74" t="s">
        <v>932</v>
      </c>
      <c r="B39" s="77">
        <v>2002</v>
      </c>
      <c r="C39" s="74" t="s">
        <v>933</v>
      </c>
      <c r="D39" s="74" t="s">
        <v>934</v>
      </c>
      <c r="E39" s="71" t="s">
        <v>688</v>
      </c>
    </row>
    <row r="40" spans="1:5" x14ac:dyDescent="0.35">
      <c r="A40" s="74" t="s">
        <v>935</v>
      </c>
      <c r="B40" s="77">
        <v>1997</v>
      </c>
      <c r="C40" s="74" t="s">
        <v>936</v>
      </c>
      <c r="D40" s="74" t="s">
        <v>937</v>
      </c>
      <c r="E40" s="71" t="s">
        <v>689</v>
      </c>
    </row>
    <row r="41" spans="1:5" x14ac:dyDescent="0.35">
      <c r="A41" s="74" t="s">
        <v>938</v>
      </c>
      <c r="B41" s="77">
        <v>1999</v>
      </c>
      <c r="C41" s="74" t="s">
        <v>939</v>
      </c>
      <c r="D41" s="74" t="s">
        <v>845</v>
      </c>
      <c r="E41" s="71" t="s">
        <v>740</v>
      </c>
    </row>
    <row r="42" spans="1:5" x14ac:dyDescent="0.35">
      <c r="A42" s="74" t="s">
        <v>940</v>
      </c>
      <c r="B42" s="77">
        <v>2003</v>
      </c>
      <c r="C42" s="74" t="s">
        <v>941</v>
      </c>
      <c r="D42" s="74" t="s">
        <v>847</v>
      </c>
      <c r="E42" s="71" t="s">
        <v>739</v>
      </c>
    </row>
    <row r="43" spans="1:5" x14ac:dyDescent="0.35">
      <c r="A43" s="74" t="s">
        <v>790</v>
      </c>
      <c r="B43" s="77">
        <v>2002</v>
      </c>
      <c r="C43" s="74" t="s">
        <v>942</v>
      </c>
      <c r="D43" s="74" t="s">
        <v>958</v>
      </c>
      <c r="E43" s="71" t="s">
        <v>792</v>
      </c>
    </row>
    <row r="44" spans="1:5" x14ac:dyDescent="0.35">
      <c r="A44" s="74" t="s">
        <v>790</v>
      </c>
      <c r="B44" s="77">
        <v>2002</v>
      </c>
      <c r="C44" s="74" t="s">
        <v>943</v>
      </c>
      <c r="D44" s="74" t="s">
        <v>847</v>
      </c>
      <c r="E44" s="71" t="s">
        <v>791</v>
      </c>
    </row>
    <row r="45" spans="1:5" x14ac:dyDescent="0.35">
      <c r="A45" s="74" t="s">
        <v>944</v>
      </c>
      <c r="B45" s="77">
        <v>2004</v>
      </c>
      <c r="C45" s="74" t="s">
        <v>945</v>
      </c>
      <c r="D45" s="74" t="s">
        <v>179</v>
      </c>
      <c r="E45" s="71" t="s">
        <v>793</v>
      </c>
    </row>
    <row r="46" spans="1:5" x14ac:dyDescent="0.35">
      <c r="A46" s="74" t="s">
        <v>946</v>
      </c>
      <c r="B46" s="77">
        <v>2008</v>
      </c>
      <c r="C46" s="74" t="s">
        <v>947</v>
      </c>
      <c r="D46" s="74" t="s">
        <v>950</v>
      </c>
      <c r="E46" s="71" t="s">
        <v>743</v>
      </c>
    </row>
    <row r="47" spans="1:5" x14ac:dyDescent="0.35">
      <c r="A47" s="74" t="s">
        <v>946</v>
      </c>
      <c r="B47" s="77">
        <v>2008</v>
      </c>
      <c r="C47" s="74" t="s">
        <v>971</v>
      </c>
      <c r="D47" s="74" t="s">
        <v>847</v>
      </c>
      <c r="E47" s="71" t="s">
        <v>742</v>
      </c>
    </row>
    <row r="48" spans="1:5" x14ac:dyDescent="0.35">
      <c r="A48" s="74" t="s">
        <v>948</v>
      </c>
      <c r="B48" s="77">
        <v>1979</v>
      </c>
      <c r="C48" s="74" t="s">
        <v>949</v>
      </c>
      <c r="D48" s="74" t="s">
        <v>850</v>
      </c>
    </row>
    <row r="49" spans="1:5" x14ac:dyDescent="0.35">
      <c r="A49" s="74" t="s">
        <v>948</v>
      </c>
      <c r="B49" s="77">
        <v>1979</v>
      </c>
      <c r="C49" s="74" t="s">
        <v>972</v>
      </c>
      <c r="D49" s="74" t="s">
        <v>847</v>
      </c>
      <c r="E49" s="71" t="s">
        <v>824</v>
      </c>
    </row>
    <row r="50" spans="1:5" x14ac:dyDescent="0.35">
      <c r="A50" s="74" t="s">
        <v>951</v>
      </c>
      <c r="B50" s="77">
        <v>2009</v>
      </c>
      <c r="C50" s="74" t="s">
        <v>956</v>
      </c>
      <c r="D50" s="74" t="s">
        <v>957</v>
      </c>
    </row>
    <row r="51" spans="1:5" x14ac:dyDescent="0.35">
      <c r="A51" s="74" t="s">
        <v>951</v>
      </c>
      <c r="B51" s="77">
        <v>2009</v>
      </c>
      <c r="C51" s="74" t="s">
        <v>973</v>
      </c>
      <c r="D51" s="74" t="s">
        <v>847</v>
      </c>
      <c r="E51" s="71" t="s">
        <v>753</v>
      </c>
    </row>
    <row r="52" spans="1:5" x14ac:dyDescent="0.35">
      <c r="A52" s="74" t="s">
        <v>952</v>
      </c>
      <c r="B52" s="77">
        <v>2007</v>
      </c>
      <c r="C52" s="74" t="s">
        <v>954</v>
      </c>
      <c r="D52" s="74" t="s">
        <v>955</v>
      </c>
      <c r="E52" s="71" t="s">
        <v>796</v>
      </c>
    </row>
    <row r="53" spans="1:5" x14ac:dyDescent="0.35">
      <c r="A53" s="74" t="s">
        <v>952</v>
      </c>
      <c r="B53" s="77">
        <v>2007</v>
      </c>
      <c r="C53" s="74" t="s">
        <v>953</v>
      </c>
      <c r="D53" s="74" t="s">
        <v>847</v>
      </c>
      <c r="E53" s="71" t="s">
        <v>795</v>
      </c>
    </row>
    <row r="54" spans="1:5" x14ac:dyDescent="0.35">
      <c r="A54" s="74" t="s">
        <v>960</v>
      </c>
      <c r="B54" s="77">
        <v>1999</v>
      </c>
      <c r="C54" s="74" t="s">
        <v>961</v>
      </c>
      <c r="D54" s="74" t="s">
        <v>847</v>
      </c>
      <c r="E54" s="71" t="s">
        <v>765</v>
      </c>
    </row>
    <row r="55" spans="1:5" x14ac:dyDescent="0.35">
      <c r="A55" s="74" t="s">
        <v>962</v>
      </c>
      <c r="B55" s="77">
        <v>1975</v>
      </c>
      <c r="C55" s="74" t="s">
        <v>963</v>
      </c>
      <c r="D55" s="74" t="s">
        <v>964</v>
      </c>
    </row>
    <row r="56" spans="1:5" x14ac:dyDescent="0.35">
      <c r="A56" s="74" t="s">
        <v>965</v>
      </c>
      <c r="B56" s="77">
        <v>1979</v>
      </c>
      <c r="C56" s="74" t="s">
        <v>966</v>
      </c>
      <c r="D56" s="74" t="s">
        <v>967</v>
      </c>
    </row>
    <row r="57" spans="1:5" x14ac:dyDescent="0.35">
      <c r="A57" s="74" t="s">
        <v>965</v>
      </c>
      <c r="B57" s="77">
        <v>1979</v>
      </c>
      <c r="C57" s="74" t="s">
        <v>974</v>
      </c>
      <c r="D57" s="74" t="s">
        <v>847</v>
      </c>
      <c r="E57" s="71" t="s">
        <v>763</v>
      </c>
    </row>
    <row r="58" spans="1:5" x14ac:dyDescent="0.35">
      <c r="A58" s="74" t="s">
        <v>975</v>
      </c>
      <c r="B58" s="77">
        <v>2017</v>
      </c>
      <c r="C58" s="74" t="s">
        <v>976</v>
      </c>
      <c r="D58" s="74" t="s">
        <v>977</v>
      </c>
      <c r="E58" s="71" t="s">
        <v>798</v>
      </c>
    </row>
    <row r="59" spans="1:5" x14ac:dyDescent="0.35">
      <c r="A59" s="74" t="s">
        <v>978</v>
      </c>
      <c r="B59" s="77">
        <v>2000</v>
      </c>
      <c r="C59" s="74" t="s">
        <v>979</v>
      </c>
      <c r="D59" s="74" t="s">
        <v>980</v>
      </c>
      <c r="E59" s="71" t="s">
        <v>690</v>
      </c>
    </row>
    <row r="60" spans="1:5" x14ac:dyDescent="0.35">
      <c r="A60" s="74" t="s">
        <v>981</v>
      </c>
      <c r="B60" s="77">
        <v>1985</v>
      </c>
      <c r="C60" s="74" t="s">
        <v>982</v>
      </c>
      <c r="D60" s="74" t="s">
        <v>983</v>
      </c>
      <c r="E60" s="71" t="s">
        <v>691</v>
      </c>
    </row>
    <row r="61" spans="1:5" x14ac:dyDescent="0.35">
      <c r="A61" s="74" t="s">
        <v>984</v>
      </c>
      <c r="B61" s="77">
        <v>1974</v>
      </c>
      <c r="C61" s="74" t="s">
        <v>985</v>
      </c>
      <c r="D61" s="74" t="s">
        <v>986</v>
      </c>
    </row>
    <row r="62" spans="1:5" x14ac:dyDescent="0.35">
      <c r="A62" s="74" t="s">
        <v>984</v>
      </c>
      <c r="B62" s="77">
        <v>1974</v>
      </c>
      <c r="C62" s="74" t="s">
        <v>987</v>
      </c>
      <c r="D62" s="74" t="s">
        <v>847</v>
      </c>
      <c r="E62" s="71" t="s">
        <v>786</v>
      </c>
    </row>
    <row r="63" spans="1:5" x14ac:dyDescent="0.35">
      <c r="A63" s="74" t="s">
        <v>988</v>
      </c>
      <c r="B63" s="77">
        <v>2002</v>
      </c>
      <c r="C63" s="74" t="s">
        <v>989</v>
      </c>
      <c r="D63" s="74" t="s">
        <v>877</v>
      </c>
      <c r="E63" s="71" t="s">
        <v>692</v>
      </c>
    </row>
    <row r="64" spans="1:5" x14ac:dyDescent="0.35">
      <c r="A64" s="74" t="s">
        <v>990</v>
      </c>
      <c r="B64" s="77">
        <v>2006</v>
      </c>
      <c r="C64" s="74" t="s">
        <v>991</v>
      </c>
      <c r="D64" s="74" t="s">
        <v>992</v>
      </c>
      <c r="E64" s="71" t="s">
        <v>711</v>
      </c>
    </row>
    <row r="65" spans="1:5" x14ac:dyDescent="0.35">
      <c r="A65" s="74" t="s">
        <v>993</v>
      </c>
      <c r="B65" s="77">
        <v>2006</v>
      </c>
      <c r="C65" s="74" t="s">
        <v>994</v>
      </c>
      <c r="D65" s="74" t="s">
        <v>847</v>
      </c>
      <c r="E65" s="71" t="s">
        <v>710</v>
      </c>
    </row>
    <row r="66" spans="1:5" x14ac:dyDescent="0.35">
      <c r="A66" s="74" t="s">
        <v>995</v>
      </c>
      <c r="B66" s="77">
        <v>2002</v>
      </c>
      <c r="C66" s="74" t="s">
        <v>996</v>
      </c>
      <c r="D66" s="74" t="s">
        <v>997</v>
      </c>
      <c r="E66" s="71" t="s">
        <v>693</v>
      </c>
    </row>
    <row r="67" spans="1:5" x14ac:dyDescent="0.35">
      <c r="A67" s="74" t="s">
        <v>998</v>
      </c>
      <c r="B67" s="77">
        <v>2012</v>
      </c>
      <c r="C67" s="74" t="s">
        <v>999</v>
      </c>
      <c r="D67" s="74" t="s">
        <v>1000</v>
      </c>
      <c r="E67" s="71" t="s">
        <v>760</v>
      </c>
    </row>
    <row r="68" spans="1:5" x14ac:dyDescent="0.35">
      <c r="A68" s="74" t="s">
        <v>998</v>
      </c>
      <c r="B68" s="77">
        <v>2012</v>
      </c>
      <c r="C68" s="74" t="s">
        <v>1001</v>
      </c>
      <c r="D68" s="74" t="s">
        <v>847</v>
      </c>
      <c r="E68" s="71" t="s">
        <v>759</v>
      </c>
    </row>
    <row r="69" spans="1:5" x14ac:dyDescent="0.35">
      <c r="A69" s="74" t="s">
        <v>1002</v>
      </c>
      <c r="B69" s="77">
        <v>2007</v>
      </c>
      <c r="C69" s="74" t="s">
        <v>1003</v>
      </c>
      <c r="D69" s="74" t="s">
        <v>1004</v>
      </c>
      <c r="E69" s="71" t="s">
        <v>803</v>
      </c>
    </row>
    <row r="70" spans="1:5" x14ac:dyDescent="0.35">
      <c r="A70" s="74" t="s">
        <v>1005</v>
      </c>
      <c r="B70" s="77">
        <v>2007</v>
      </c>
      <c r="C70" s="74" t="s">
        <v>1006</v>
      </c>
      <c r="D70" s="74" t="s">
        <v>847</v>
      </c>
      <c r="E70" s="71" t="s">
        <v>802</v>
      </c>
    </row>
    <row r="71" spans="1:5" x14ac:dyDescent="0.35">
      <c r="A71" s="74" t="s">
        <v>1007</v>
      </c>
      <c r="B71" s="77">
        <v>2004</v>
      </c>
      <c r="C71" s="74" t="s">
        <v>1008</v>
      </c>
      <c r="D71" s="74" t="s">
        <v>1009</v>
      </c>
      <c r="E71" s="71" t="s">
        <v>767</v>
      </c>
    </row>
    <row r="72" spans="1:5" x14ac:dyDescent="0.35">
      <c r="A72" s="74" t="s">
        <v>1010</v>
      </c>
      <c r="B72" s="77">
        <v>2011</v>
      </c>
      <c r="C72" s="74" t="s">
        <v>1011</v>
      </c>
      <c r="D72" s="74" t="s">
        <v>1012</v>
      </c>
      <c r="E72" s="71" t="s">
        <v>805</v>
      </c>
    </row>
    <row r="73" spans="1:5" x14ac:dyDescent="0.35">
      <c r="A73" s="74" t="s">
        <v>1013</v>
      </c>
      <c r="B73" s="77">
        <v>1997</v>
      </c>
      <c r="C73" s="74" t="s">
        <v>1014</v>
      </c>
      <c r="D73" s="74" t="s">
        <v>1015</v>
      </c>
      <c r="E73" s="71" t="s">
        <v>694</v>
      </c>
    </row>
    <row r="74" spans="1:5" x14ac:dyDescent="0.35">
      <c r="A74" s="74" t="s">
        <v>1016</v>
      </c>
      <c r="B74" s="77">
        <v>1999</v>
      </c>
      <c r="C74" s="74" t="s">
        <v>1017</v>
      </c>
      <c r="D74" s="74" t="s">
        <v>1018</v>
      </c>
      <c r="E74" s="71" t="s">
        <v>695</v>
      </c>
    </row>
    <row r="75" spans="1:5" x14ac:dyDescent="0.35">
      <c r="A75" s="74" t="s">
        <v>1019</v>
      </c>
      <c r="B75" s="77">
        <v>2009</v>
      </c>
      <c r="C75" s="74" t="s">
        <v>1020</v>
      </c>
      <c r="D75" s="74" t="s">
        <v>892</v>
      </c>
      <c r="E75" s="71" t="s">
        <v>808</v>
      </c>
    </row>
    <row r="76" spans="1:5" x14ac:dyDescent="0.35">
      <c r="A76" s="74" t="s">
        <v>1019</v>
      </c>
      <c r="B76" s="77">
        <v>2009</v>
      </c>
      <c r="C76" s="74" t="s">
        <v>1021</v>
      </c>
      <c r="D76" s="74" t="s">
        <v>847</v>
      </c>
      <c r="E76" s="71" t="s">
        <v>807</v>
      </c>
    </row>
    <row r="77" spans="1:5" x14ac:dyDescent="0.35">
      <c r="A77" s="74" t="s">
        <v>1022</v>
      </c>
      <c r="B77" s="77">
        <v>2006</v>
      </c>
      <c r="C77" s="74" t="s">
        <v>1023</v>
      </c>
      <c r="D77" s="74" t="s">
        <v>1024</v>
      </c>
      <c r="E77" s="71" t="s">
        <v>811</v>
      </c>
    </row>
    <row r="78" spans="1:5" x14ac:dyDescent="0.35">
      <c r="A78" s="74" t="s">
        <v>1022</v>
      </c>
      <c r="B78" s="77">
        <v>2007</v>
      </c>
      <c r="C78" s="74" t="s">
        <v>1025</v>
      </c>
      <c r="D78" s="74" t="s">
        <v>847</v>
      </c>
      <c r="E78" s="71" t="s">
        <v>810</v>
      </c>
    </row>
    <row r="79" spans="1:5" x14ac:dyDescent="0.35">
      <c r="A79" s="74" t="s">
        <v>1026</v>
      </c>
      <c r="B79" s="77">
        <v>2002</v>
      </c>
      <c r="C79" s="74" t="s">
        <v>1027</v>
      </c>
      <c r="D79" s="74" t="s">
        <v>1028</v>
      </c>
      <c r="E79" s="71" t="s">
        <v>696</v>
      </c>
    </row>
    <row r="80" spans="1:5" x14ac:dyDescent="0.35">
      <c r="A80" s="74" t="s">
        <v>1029</v>
      </c>
      <c r="B80" s="77">
        <v>1995</v>
      </c>
      <c r="C80" s="74" t="s">
        <v>1030</v>
      </c>
      <c r="D80" s="74" t="s">
        <v>1031</v>
      </c>
      <c r="E80" s="71" t="s">
        <v>698</v>
      </c>
    </row>
    <row r="81" spans="1:5" x14ac:dyDescent="0.35">
      <c r="A81" s="74" t="s">
        <v>1032</v>
      </c>
      <c r="B81" s="77">
        <v>1999</v>
      </c>
      <c r="C81" s="74" t="s">
        <v>1034</v>
      </c>
      <c r="D81" s="74" t="s">
        <v>1033</v>
      </c>
      <c r="E81" s="71" t="s">
        <v>697</v>
      </c>
    </row>
    <row r="82" spans="1:5" x14ac:dyDescent="0.35">
      <c r="A82" s="74" t="s">
        <v>1035</v>
      </c>
      <c r="B82" s="77">
        <v>2015</v>
      </c>
      <c r="C82" s="74" t="s">
        <v>1036</v>
      </c>
      <c r="D82" s="74" t="s">
        <v>1037</v>
      </c>
      <c r="E82" s="71" t="s">
        <v>813</v>
      </c>
    </row>
    <row r="83" spans="1:5" x14ac:dyDescent="0.35">
      <c r="A83" s="74" t="s">
        <v>1038</v>
      </c>
      <c r="B83" s="77">
        <v>2016</v>
      </c>
      <c r="C83" s="74" t="s">
        <v>1039</v>
      </c>
      <c r="D83" s="74" t="s">
        <v>1040</v>
      </c>
      <c r="E83" s="71" t="s">
        <v>815</v>
      </c>
    </row>
    <row r="84" spans="1:5" x14ac:dyDescent="0.35">
      <c r="A84" s="74" t="s">
        <v>1041</v>
      </c>
      <c r="B84" s="77">
        <v>2005</v>
      </c>
      <c r="C84" s="74" t="s">
        <v>1042</v>
      </c>
      <c r="D84" s="74" t="s">
        <v>845</v>
      </c>
      <c r="E84" s="71" t="s">
        <v>749</v>
      </c>
    </row>
    <row r="85" spans="1:5" x14ac:dyDescent="0.35">
      <c r="A85" s="74" t="s">
        <v>1043</v>
      </c>
      <c r="B85" s="77">
        <v>2005</v>
      </c>
      <c r="C85" s="74" t="s">
        <v>1044</v>
      </c>
      <c r="D85" s="74" t="s">
        <v>847</v>
      </c>
      <c r="E85" s="71" t="s">
        <v>748</v>
      </c>
    </row>
    <row r="86" spans="1:5" x14ac:dyDescent="0.35">
      <c r="A86" s="74" t="s">
        <v>1045</v>
      </c>
      <c r="B86" s="77">
        <v>1997</v>
      </c>
      <c r="C86" s="74" t="s">
        <v>1047</v>
      </c>
      <c r="D86" s="74" t="s">
        <v>1024</v>
      </c>
      <c r="E86" s="71" t="s">
        <v>818</v>
      </c>
    </row>
    <row r="87" spans="1:5" x14ac:dyDescent="0.35">
      <c r="A87" s="74" t="s">
        <v>1045</v>
      </c>
      <c r="B87" s="77">
        <v>1997</v>
      </c>
      <c r="C87" s="74" t="s">
        <v>1046</v>
      </c>
      <c r="D87" s="74" t="s">
        <v>847</v>
      </c>
      <c r="E87" s="71" t="s">
        <v>817</v>
      </c>
    </row>
    <row r="88" spans="1:5" x14ac:dyDescent="0.35">
      <c r="A88" s="74" t="s">
        <v>1048</v>
      </c>
      <c r="B88" s="77">
        <v>2004</v>
      </c>
      <c r="C88" s="74" t="s">
        <v>1049</v>
      </c>
      <c r="D88" s="74" t="s">
        <v>102</v>
      </c>
      <c r="E88" s="71" t="s">
        <v>704</v>
      </c>
    </row>
    <row r="89" spans="1:5" x14ac:dyDescent="0.35">
      <c r="A89" s="74" t="s">
        <v>1048</v>
      </c>
      <c r="B89" s="77">
        <v>2004</v>
      </c>
      <c r="C89" s="74" t="s">
        <v>1050</v>
      </c>
      <c r="D89" s="74" t="s">
        <v>847</v>
      </c>
      <c r="E89" s="71" t="s">
        <v>709</v>
      </c>
    </row>
    <row r="90" spans="1:5" x14ac:dyDescent="0.35">
      <c r="A90" s="74" t="s">
        <v>1051</v>
      </c>
      <c r="B90" s="77">
        <v>2018</v>
      </c>
      <c r="C90" s="74" t="s">
        <v>1052</v>
      </c>
      <c r="D90" s="74" t="s">
        <v>959</v>
      </c>
      <c r="E90" s="71" t="s">
        <v>820</v>
      </c>
    </row>
    <row r="91" spans="1:5" x14ac:dyDescent="0.35">
      <c r="A91" s="74" t="s">
        <v>1053</v>
      </c>
      <c r="B91" s="77">
        <v>1982</v>
      </c>
      <c r="C91" s="74" t="s">
        <v>1054</v>
      </c>
      <c r="D91" s="74" t="s">
        <v>847</v>
      </c>
      <c r="E91" s="71" t="s">
        <v>822</v>
      </c>
    </row>
    <row r="92" spans="1:5" x14ac:dyDescent="0.35">
      <c r="A92" s="74" t="s">
        <v>1053</v>
      </c>
      <c r="B92" s="77">
        <v>1982</v>
      </c>
      <c r="C92" s="74" t="s">
        <v>1057</v>
      </c>
      <c r="D92" s="74" t="s">
        <v>850</v>
      </c>
    </row>
    <row r="93" spans="1:5" x14ac:dyDescent="0.35">
      <c r="A93" s="74" t="s">
        <v>1055</v>
      </c>
      <c r="B93" s="77">
        <v>1973</v>
      </c>
      <c r="C93" s="74" t="s">
        <v>1056</v>
      </c>
      <c r="D93" s="74" t="s">
        <v>1058</v>
      </c>
      <c r="E93" s="71" t="s">
        <v>699</v>
      </c>
    </row>
    <row r="94" spans="1:5" x14ac:dyDescent="0.35">
      <c r="A94" s="74" t="s">
        <v>1059</v>
      </c>
      <c r="B94" s="77">
        <v>1986</v>
      </c>
      <c r="C94" s="74" t="s">
        <v>1060</v>
      </c>
      <c r="D94" s="74" t="s">
        <v>1061</v>
      </c>
      <c r="E94" s="71" t="s">
        <v>700</v>
      </c>
    </row>
    <row r="95" spans="1:5" x14ac:dyDescent="0.35">
      <c r="A95" s="74" t="s">
        <v>1062</v>
      </c>
      <c r="B95" s="77">
        <v>2017</v>
      </c>
      <c r="C95" s="74" t="s">
        <v>1063</v>
      </c>
      <c r="D95" s="74" t="s">
        <v>1064</v>
      </c>
      <c r="E95" s="71" t="s">
        <v>827</v>
      </c>
    </row>
    <row r="96" spans="1:5" x14ac:dyDescent="0.35">
      <c r="A96" s="74" t="s">
        <v>1062</v>
      </c>
      <c r="B96" s="77">
        <v>2017</v>
      </c>
      <c r="C96" s="74" t="s">
        <v>1067</v>
      </c>
      <c r="D96" s="74" t="s">
        <v>847</v>
      </c>
      <c r="E96" s="71" t="s">
        <v>826</v>
      </c>
    </row>
    <row r="97" spans="1:5" x14ac:dyDescent="0.35">
      <c r="A97" s="74" t="s">
        <v>1065</v>
      </c>
      <c r="B97" s="77">
        <v>1994</v>
      </c>
      <c r="C97" s="74" t="s">
        <v>1066</v>
      </c>
      <c r="D97" s="74" t="s">
        <v>845</v>
      </c>
      <c r="E97" s="71" t="s">
        <v>701</v>
      </c>
    </row>
    <row r="98" spans="1:5" x14ac:dyDescent="0.35">
      <c r="A98" s="74" t="s">
        <v>1068</v>
      </c>
      <c r="B98" s="77">
        <v>2006</v>
      </c>
      <c r="C98" s="74" t="s">
        <v>1070</v>
      </c>
      <c r="D98" s="74" t="s">
        <v>850</v>
      </c>
      <c r="E98" s="71" t="s">
        <v>830</v>
      </c>
    </row>
    <row r="99" spans="1:5" x14ac:dyDescent="0.35">
      <c r="A99" s="74" t="s">
        <v>1068</v>
      </c>
      <c r="B99" s="77">
        <v>2006</v>
      </c>
      <c r="C99" s="74" t="s">
        <v>1069</v>
      </c>
      <c r="D99" s="74" t="s">
        <v>847</v>
      </c>
      <c r="E99" s="71" t="s">
        <v>829</v>
      </c>
    </row>
    <row r="100" spans="1:5" x14ac:dyDescent="0.35">
      <c r="A100" s="74" t="s">
        <v>1071</v>
      </c>
      <c r="B100" s="77">
        <v>2017</v>
      </c>
      <c r="C100" s="74" t="s">
        <v>1072</v>
      </c>
      <c r="D100" s="74" t="s">
        <v>1073</v>
      </c>
      <c r="E100" s="71" t="s">
        <v>833</v>
      </c>
    </row>
    <row r="101" spans="1:5" x14ac:dyDescent="0.35">
      <c r="A101" s="74" t="s">
        <v>1071</v>
      </c>
      <c r="B101" s="77">
        <v>2017</v>
      </c>
      <c r="C101" s="74" t="s">
        <v>1074</v>
      </c>
      <c r="D101" s="74" t="s">
        <v>847</v>
      </c>
      <c r="E101" s="71" t="s">
        <v>832</v>
      </c>
    </row>
    <row r="102" spans="1:5" x14ac:dyDescent="0.35">
      <c r="A102" s="74" t="s">
        <v>1075</v>
      </c>
      <c r="B102" s="77">
        <v>1997</v>
      </c>
      <c r="C102" s="74" t="s">
        <v>1076</v>
      </c>
      <c r="D102" s="74" t="s">
        <v>850</v>
      </c>
    </row>
    <row r="103" spans="1:5" x14ac:dyDescent="0.35">
      <c r="A103" s="74" t="s">
        <v>1077</v>
      </c>
      <c r="B103" s="77">
        <v>1997</v>
      </c>
      <c r="C103" s="74" t="s">
        <v>1078</v>
      </c>
      <c r="D103" s="74" t="s">
        <v>1079</v>
      </c>
      <c r="E103" s="71" t="s">
        <v>702</v>
      </c>
    </row>
    <row r="104" spans="1:5" x14ac:dyDescent="0.35">
      <c r="A104" s="74" t="s">
        <v>1080</v>
      </c>
      <c r="B104" s="77">
        <v>2008</v>
      </c>
      <c r="C104" s="74" t="s">
        <v>1081</v>
      </c>
      <c r="D104" s="74" t="s">
        <v>1082</v>
      </c>
      <c r="E104" s="71" t="s">
        <v>755</v>
      </c>
    </row>
    <row r="105" spans="1:5" x14ac:dyDescent="0.35">
      <c r="A105" s="74" t="s">
        <v>1083</v>
      </c>
      <c r="B105" s="77">
        <v>2011</v>
      </c>
      <c r="C105" s="74" t="s">
        <v>1084</v>
      </c>
      <c r="D105" s="74" t="s">
        <v>847</v>
      </c>
      <c r="E105" s="71" t="s">
        <v>756</v>
      </c>
    </row>
    <row r="106" spans="1:5" x14ac:dyDescent="0.35">
      <c r="A106" s="74" t="s">
        <v>1085</v>
      </c>
      <c r="B106" s="77">
        <v>1999</v>
      </c>
      <c r="C106" s="74" t="s">
        <v>1086</v>
      </c>
      <c r="D106" s="74" t="s">
        <v>1087</v>
      </c>
      <c r="E106" s="71" t="s">
        <v>746</v>
      </c>
    </row>
    <row r="107" spans="1:5" x14ac:dyDescent="0.35">
      <c r="A107" s="74" t="s">
        <v>1085</v>
      </c>
      <c r="B107" s="77">
        <v>1999</v>
      </c>
      <c r="C107" s="74" t="s">
        <v>1088</v>
      </c>
      <c r="D107" s="74" t="s">
        <v>847</v>
      </c>
      <c r="E107" s="71" t="s">
        <v>745</v>
      </c>
    </row>
    <row r="108" spans="1:5" x14ac:dyDescent="0.35">
      <c r="A108" s="74" t="s">
        <v>1089</v>
      </c>
      <c r="B108" s="77">
        <v>2010</v>
      </c>
      <c r="C108" s="74" t="s">
        <v>1090</v>
      </c>
      <c r="D108" s="74" t="s">
        <v>1091</v>
      </c>
      <c r="E108" s="71" t="s">
        <v>835</v>
      </c>
    </row>
    <row r="109" spans="1:5" x14ac:dyDescent="0.35">
      <c r="A109" s="74" t="s">
        <v>1092</v>
      </c>
      <c r="B109" s="77">
        <v>2007</v>
      </c>
      <c r="C109" s="74" t="s">
        <v>1093</v>
      </c>
      <c r="D109" s="74" t="s">
        <v>1094</v>
      </c>
      <c r="E109" s="71" t="s">
        <v>737</v>
      </c>
    </row>
    <row r="110" spans="1:5" x14ac:dyDescent="0.35">
      <c r="A110" s="74" t="s">
        <v>1092</v>
      </c>
      <c r="B110" s="77">
        <v>2007</v>
      </c>
      <c r="C110" s="74" t="s">
        <v>1095</v>
      </c>
      <c r="D110" s="74" t="s">
        <v>847</v>
      </c>
      <c r="E110" s="71" t="s">
        <v>736</v>
      </c>
    </row>
  </sheetData>
  <hyperlinks>
    <hyperlink ref="E19" r:id="rId1" xr:uid="{FB75D041-FAE1-48A9-A360-281D19528A4E}"/>
    <hyperlink ref="E5" r:id="rId2" xr:uid="{F95FD61C-75FE-4333-A48A-AB994377D9DA}"/>
    <hyperlink ref="E6" r:id="rId3" xr:uid="{6A44B664-EA99-4DB7-A0D7-5CFA5DE06A41}"/>
    <hyperlink ref="E12" r:id="rId4" xr:uid="{3AF0AA74-DDAE-45F4-BD71-13A8204CCCA2}"/>
    <hyperlink ref="E14" r:id="rId5" xr:uid="{F0D74D74-A219-4F4D-B741-72DE13421B00}"/>
    <hyperlink ref="E62" r:id="rId6" xr:uid="{05A8555C-63D1-4AFE-822A-E5D4DD1D8512}"/>
    <hyperlink ref="E46" r:id="rId7" xr:uid="{8A652092-B400-4F86-A3F1-4F0444129107}"/>
    <hyperlink ref="E49" r:id="rId8" xr:uid="{B54773FD-7E97-46EB-9059-8B59CA4B7DAB}"/>
    <hyperlink ref="E59" r:id="rId9" xr:uid="{70CD2536-65CE-425F-9DF1-1BA3F5FDF6A6}"/>
    <hyperlink ref="E2" r:id="rId10" xr:uid="{2463A123-330B-4A94-8A4B-35C46DCAA9CF}"/>
    <hyperlink ref="E4" r:id="rId11" xr:uid="{309FD687-14D9-44DF-A91C-2283D02463D9}"/>
    <hyperlink ref="E7" r:id="rId12" xr:uid="{C2B3A69A-AB3B-4DE8-B42C-61A0E96CD265}"/>
    <hyperlink ref="E8" r:id="rId13" xr:uid="{F4CC1FC6-4032-4C28-81BE-3E1013F940B6}"/>
    <hyperlink ref="E9" r:id="rId14" xr:uid="{120D7A10-28DB-4234-827C-153FA7F913A4}"/>
    <hyperlink ref="E10" r:id="rId15" xr:uid="{6306B43B-51DB-4492-8BF7-2EF7D102AD0B}"/>
    <hyperlink ref="E11" r:id="rId16" xr:uid="{F68DA9A6-A4D6-4562-A974-86171CA07177}"/>
    <hyperlink ref="E13" r:id="rId17" xr:uid="{A3A3B99C-20B0-4997-9D09-67DCD350F7EE}"/>
    <hyperlink ref="E15" r:id="rId18" xr:uid="{CA14FFDB-A598-44B3-A99E-CE3CC313013E}"/>
    <hyperlink ref="E16" r:id="rId19" xr:uid="{5E30C581-215E-49FF-91E1-E92FE003838E}"/>
    <hyperlink ref="E17" r:id="rId20" xr:uid="{54497787-CD4B-459A-BD45-AEBF78C2F5A5}"/>
    <hyperlink ref="E18" r:id="rId21" xr:uid="{BB8EFDA6-8D3B-40DA-8D89-BF604A6073F7}"/>
    <hyperlink ref="E20" r:id="rId22" xr:uid="{AD34DF3A-A4AC-42D8-A56C-6FF9AB27F2D7}"/>
    <hyperlink ref="E21" r:id="rId23" display="https://d1wqtxts1xzle7.cloudfront.net/45718427/Benthic_fluxes_nitrogen_cycling_in_sedim20160517-13895-1eostec.pdf?1463508491=&amp;response-content-disposition=inline%3B+filename%3DBenthic_fluxes_and_nitrogen_cycling_in_s.pdf&amp;Expires=1633870186&amp;Signature=QCNHMZ2q1c0ilM7VbHV9SAN44qo5cIIefu6Lgzy~Ayj6Lxc6fHqUM-ppqUAPAArHKWAW6zc2OAQHvseFfk8Syizfoie4b~45twkLeCHQ3rklmkUQaeHHFTGVryyEoY0JqWDZ--3r8Cq5WndgiCFFcrPVyJgRATM2SSfLHU3vWRQw0GOJuocDt9o8kYnwK1wQPOP1W-vPSIx572EkRJpUWK-Tx0Mb8WL9qEHqBH9VexcbY-nODrkhXMIgKBNctOdqDwX-3CGwctU2VcjhAZB1knkWb5EsAb~zztcEgrXmGiPaQ-uJ7E8pV0RNztuQ6IlyUXW75EphaqjXc1V8xhE0Qg__&amp;Key-Pair-Id=APKAJLOHF5GGSLRBV4ZA" xr:uid="{B03286FE-BE29-434B-A41C-9B00A8E91321}"/>
    <hyperlink ref="E22" r:id="rId24" xr:uid="{078067FB-AD8E-414E-A054-94C80E4D15FD}"/>
    <hyperlink ref="E24" r:id="rId25" xr:uid="{0AB7CE55-ADAB-4D85-B6FF-11B11FFE5590}"/>
    <hyperlink ref="E25" r:id="rId26" xr:uid="{489411C5-14C6-4829-8DEF-C14ABC57BC8D}"/>
    <hyperlink ref="E26" r:id="rId27" xr:uid="{5F903470-F45C-4A53-8816-323234F25D1C}"/>
    <hyperlink ref="E27" r:id="rId28" xr:uid="{D1D0850E-4634-4F41-9742-B8BFD9DA29FC}"/>
    <hyperlink ref="E28" r:id="rId29" xr:uid="{E671D3FD-7D4B-41C8-A5CC-32C6A9281BDF}"/>
    <hyperlink ref="E29" r:id="rId30" xr:uid="{BF66ABB1-3610-449F-9104-9A16711956C7}"/>
    <hyperlink ref="E31" r:id="rId31" xr:uid="{B0FA28FC-67C1-4A01-9773-2668D6FCCAC1}"/>
    <hyperlink ref="E32" r:id="rId32" xr:uid="{E4D50DA2-35D3-4E85-BC3B-C669BAD2FE44}"/>
    <hyperlink ref="E33" r:id="rId33" xr:uid="{650DFD89-A46F-4194-95B5-1569449CC7A1}"/>
    <hyperlink ref="E34" r:id="rId34" xr:uid="{6FE9C125-486B-48BA-8DAF-75284933EDAA}"/>
    <hyperlink ref="E35" r:id="rId35" xr:uid="{CAEE0EDA-1C40-4BF8-86AC-2124AB2F49E8}"/>
    <hyperlink ref="E36" r:id="rId36" xr:uid="{D06D4161-B33C-4143-AC42-DADBA78A702A}"/>
    <hyperlink ref="E37" r:id="rId37" xr:uid="{4E7EDBB6-5C0A-41A2-B4EC-956F741F37C4}"/>
    <hyperlink ref="E38" r:id="rId38" xr:uid="{B85B559A-4054-424B-982B-BC0F84459F2F}"/>
    <hyperlink ref="E39" r:id="rId39" xr:uid="{F2669149-B134-4BAD-AE95-BC1BAEA8004A}"/>
    <hyperlink ref="E40" r:id="rId40" xr:uid="{62D114E8-D181-472D-B239-A7F0D27B8E63}"/>
    <hyperlink ref="E41" r:id="rId41" xr:uid="{677F13DF-6E8B-483C-80F5-AE9F686646D9}"/>
    <hyperlink ref="E42" r:id="rId42" xr:uid="{2CFE35BD-74D0-426B-B7D8-F544FAC134F7}"/>
    <hyperlink ref="E43" r:id="rId43" xr:uid="{213D6181-43EF-4CF2-A9C0-EE13164A062A}"/>
    <hyperlink ref="E44" r:id="rId44" xr:uid="{F1D1A639-11C4-4F84-B17A-2EE418D3BA53}"/>
    <hyperlink ref="E45" r:id="rId45" xr:uid="{0674B8AD-9692-4EE6-9700-647B5D8882CD}"/>
    <hyperlink ref="E47" r:id="rId46" xr:uid="{DE042FF4-AAD6-4C15-BBD1-CFF41973DAD6}"/>
    <hyperlink ref="E51" r:id="rId47" xr:uid="{E2520BE1-C93F-40EB-9A04-73900618A192}"/>
    <hyperlink ref="E52" r:id="rId48" xr:uid="{40CFB84F-B703-4741-843B-635655BF03A9}"/>
    <hyperlink ref="E53" r:id="rId49" xr:uid="{4946282C-43BF-4C28-B31E-41C2C439D5F5}"/>
    <hyperlink ref="E54" r:id="rId50" xr:uid="{36834D3A-2CD2-4D46-A440-605A8C31AB3A}"/>
    <hyperlink ref="E57" r:id="rId51" xr:uid="{D3C88311-BC76-4B88-8847-6F5C78858B31}"/>
    <hyperlink ref="E58" r:id="rId52" xr:uid="{13C439C0-AB9F-48B4-A2FF-6DE1397BD5AF}"/>
    <hyperlink ref="E60" r:id="rId53" xr:uid="{4AB1FD9A-871A-46A6-9F50-C3EDA49EFB8F}"/>
    <hyperlink ref="E63" r:id="rId54" xr:uid="{5D9AB426-F7FF-4F6F-8CEA-89BD58B13CEA}"/>
    <hyperlink ref="E64" r:id="rId55" xr:uid="{01708D17-75AD-4765-9FBD-89A5FFC2ED05}"/>
    <hyperlink ref="E65" r:id="rId56" xr:uid="{1C7F740E-B392-4DD4-BF7C-FB30AE01FD71}"/>
    <hyperlink ref="E66" r:id="rId57" xr:uid="{7E739FC6-5121-4A47-B9A8-870497BAFC88}"/>
    <hyperlink ref="E67" r:id="rId58" xr:uid="{9341A678-F757-4B35-BDAA-0A13F911E136}"/>
    <hyperlink ref="E68" r:id="rId59" xr:uid="{1604FC6A-42D5-48E5-B3C8-E2FA26D5163F}"/>
    <hyperlink ref="E69" r:id="rId60" xr:uid="{29D5757A-3E6D-45DB-94EB-D9E00EEFFB56}"/>
    <hyperlink ref="E70" r:id="rId61" xr:uid="{A297FD76-2674-4115-BDA2-048C2B849797}"/>
    <hyperlink ref="E71" r:id="rId62" display="https://www.researchgate.net/profile/Ulysses-Ninnemann/publication/228811614_Paleo-Export_Production_Terrigenous_Flux_and_Sea_Surface_Temperatures_Around_Tasmania_Implications_for_GlacialInterglacial_Changes_in_the_Subtropical_Convergence_Zone/links/0f317539833284c71f000000/Paleo-Export-Production-Terrigenous-Flux-and-Sea-Surface-Temperatures-Around-Tasmania-Implications-for-Glacial-Interglacial-Changes-in-the-Subtropical-Convergence-Zone.pdf" xr:uid="{8B67B4C4-F679-4EAA-87A0-0C3BDFF42A67}"/>
    <hyperlink ref="E72" r:id="rId63" xr:uid="{1A059DE3-1C87-412C-A9C3-364E782FC3BC}"/>
    <hyperlink ref="E73" r:id="rId64" xr:uid="{D4215CE9-19DD-418D-858E-2C2CE5EC7A08}"/>
    <hyperlink ref="E74" r:id="rId65" xr:uid="{2F8914B8-EDB6-4F0E-9720-F003281B6F92}"/>
    <hyperlink ref="E75" r:id="rId66" xr:uid="{5B5F2532-7A11-4A57-93D5-0B36C20DE139}"/>
    <hyperlink ref="E76" r:id="rId67" xr:uid="{F93486A1-72C6-44AC-8611-6539ADC167DA}"/>
    <hyperlink ref="E77" r:id="rId68" xr:uid="{1F3AB2EC-5262-44A0-A372-CE41ADC64104}"/>
    <hyperlink ref="E78" r:id="rId69" xr:uid="{596F0D7C-9A54-4996-A11F-188D874F43A7}"/>
    <hyperlink ref="E79" r:id="rId70" xr:uid="{781CC199-5447-43A6-BD34-87B923D07BFF}"/>
    <hyperlink ref="E80" r:id="rId71" xr:uid="{6330563E-183F-443F-A35D-FBC450B7FF30}"/>
    <hyperlink ref="E81" r:id="rId72" xr:uid="{814B45BF-1A4F-422F-B8D2-09DD46ECB92A}"/>
    <hyperlink ref="E82" r:id="rId73" xr:uid="{106837A2-5047-4D9C-BD6C-0D6E6493CAA5}"/>
    <hyperlink ref="E83" r:id="rId74" xr:uid="{3FA80FDA-E180-43F9-9C6C-7089CC84E870}"/>
    <hyperlink ref="E84" r:id="rId75" xr:uid="{388D5367-A25C-4E54-A4B1-AD617E35C0DB}"/>
    <hyperlink ref="E85" r:id="rId76" xr:uid="{9BDCE622-1EE8-49F9-823C-1EEE40ABD7AA}"/>
    <hyperlink ref="E86" r:id="rId77" xr:uid="{B0DA37ED-FE2A-40F4-A7B8-470FCDA8AA70}"/>
    <hyperlink ref="E87" r:id="rId78" xr:uid="{C50E94B7-2237-4DB0-8BD0-7E6EDABEDFEE}"/>
    <hyperlink ref="E88" r:id="rId79" xr:uid="{2CC910B4-D8A1-4BE7-AA79-7127C1946091}"/>
    <hyperlink ref="E89" r:id="rId80" xr:uid="{BB9AC45C-88EE-4E3F-9387-BFF59908FC1D}"/>
    <hyperlink ref="E90" r:id="rId81" xr:uid="{7E46324E-34C4-4043-8820-CFA6DE5F348C}"/>
    <hyperlink ref="E91" r:id="rId82" xr:uid="{36266E3A-BBC8-4F17-8298-CB4861EDF90E}"/>
    <hyperlink ref="E93" r:id="rId83" xr:uid="{BEB3A8B4-29C6-4D1B-9ACC-9A67874F3279}"/>
    <hyperlink ref="E94" r:id="rId84" xr:uid="{2F302A3E-8689-4AA1-9F54-1763C738F114}"/>
    <hyperlink ref="E95" r:id="rId85" xr:uid="{066B3144-5CBC-41B4-951F-0E43C7F54821}"/>
    <hyperlink ref="E96" r:id="rId86" xr:uid="{1E1EFA62-9B59-4F29-8320-B951CCB37E0E}"/>
    <hyperlink ref="E97" r:id="rId87" xr:uid="{6BF16C4C-395E-484C-85FC-E41B7287F3EA}"/>
    <hyperlink ref="E98" r:id="rId88" xr:uid="{57EB849A-BBF9-4CDB-90C8-D8E93D668607}"/>
    <hyperlink ref="E99" r:id="rId89" xr:uid="{D7569262-AABC-4964-8116-AA10006E455C}"/>
    <hyperlink ref="E100" r:id="rId90" xr:uid="{5C37966E-8377-4F7C-8730-DB86342951B3}"/>
    <hyperlink ref="E101" r:id="rId91" xr:uid="{61E94F8F-286F-428E-8B7D-2D8821054A2A}"/>
    <hyperlink ref="E103" r:id="rId92" xr:uid="{F86D9DB3-1D1E-4E90-A6B1-30CB4CD3D18F}"/>
    <hyperlink ref="E104" r:id="rId93" xr:uid="{60A34482-C8F3-4761-AC6C-70CB205DA975}"/>
    <hyperlink ref="E105" r:id="rId94" xr:uid="{6F8D0368-7FD1-437D-A183-DA3C47A8F973}"/>
    <hyperlink ref="E106" r:id="rId95" xr:uid="{C8BEC131-CBBF-4739-A4FD-4FE2CBD56E9C}"/>
    <hyperlink ref="E107" r:id="rId96" xr:uid="{08F8E08B-7F8A-4F92-B08E-AEAC3EB0E12D}"/>
    <hyperlink ref="E108" r:id="rId97" xr:uid="{65BD4F00-AE52-4689-95F0-C0CAD67FBB9A}"/>
    <hyperlink ref="E109" r:id="rId98" xr:uid="{A4812B56-2B07-49D4-AB0D-3413598C36B3}"/>
    <hyperlink ref="E110" r:id="rId99" xr:uid="{EF78E5AA-1E5D-45F5-B6AF-58F02C56B982}"/>
  </hyperlinks>
  <pageMargins left="0.7" right="0.7" top="0.75" bottom="0.75" header="0.3" footer="0.3"/>
  <pageSetup orientation="portrait" r:id="rId1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63A4-D1CD-BE40-81C1-3CF7196AFE3E}">
  <dimension ref="A1:C183"/>
  <sheetViews>
    <sheetView topLeftCell="A124" workbookViewId="0">
      <selection activeCell="C1" sqref="C1"/>
    </sheetView>
  </sheetViews>
  <sheetFormatPr defaultColWidth="10.6640625" defaultRowHeight="15.5" x14ac:dyDescent="0.35"/>
  <sheetData>
    <row r="1" spans="1:3" x14ac:dyDescent="0.35">
      <c r="A1" s="20" t="s">
        <v>570</v>
      </c>
      <c r="B1" s="20" t="s">
        <v>571</v>
      </c>
      <c r="C1" s="20" t="s">
        <v>572</v>
      </c>
    </row>
    <row r="2" spans="1:3" x14ac:dyDescent="0.35">
      <c r="A2" s="20">
        <v>9</v>
      </c>
      <c r="B2" s="20">
        <v>3</v>
      </c>
      <c r="C2" s="20">
        <v>0.8</v>
      </c>
    </row>
    <row r="3" spans="1:3" x14ac:dyDescent="0.35">
      <c r="A3" s="20">
        <v>28</v>
      </c>
      <c r="B3" s="20">
        <f t="shared" ref="B3:B6" si="0">((4.75-2.36)/2)+2.36</f>
        <v>3.5549999999999997</v>
      </c>
      <c r="C3" s="20">
        <f>345.1/7.2</f>
        <v>47.930555555555557</v>
      </c>
    </row>
    <row r="4" spans="1:3" x14ac:dyDescent="0.35">
      <c r="A4" s="20">
        <v>28</v>
      </c>
      <c r="B4" s="20">
        <f t="shared" si="0"/>
        <v>3.5549999999999997</v>
      </c>
      <c r="C4" s="20">
        <f>63.2/2.5</f>
        <v>25.28</v>
      </c>
    </row>
    <row r="5" spans="1:3" x14ac:dyDescent="0.35">
      <c r="A5" s="20">
        <v>28</v>
      </c>
      <c r="B5" s="20">
        <f t="shared" si="0"/>
        <v>3.5549999999999997</v>
      </c>
      <c r="C5" s="20">
        <f>33.6/1.4</f>
        <v>24.000000000000004</v>
      </c>
    </row>
    <row r="6" spans="1:3" x14ac:dyDescent="0.35">
      <c r="A6" s="20">
        <v>28</v>
      </c>
      <c r="B6" s="20">
        <f t="shared" si="0"/>
        <v>3.5549999999999997</v>
      </c>
      <c r="C6" s="20">
        <f>45.4/1.7</f>
        <v>26.705882352941178</v>
      </c>
    </row>
    <row r="7" spans="1:3" x14ac:dyDescent="0.35">
      <c r="A7" s="20">
        <v>28</v>
      </c>
      <c r="B7" s="20">
        <f t="shared" ref="B7:B10" si="1">((2.36-1.18)/2)+1.18</f>
        <v>1.77</v>
      </c>
      <c r="C7" s="20">
        <f>154/11</f>
        <v>14</v>
      </c>
    </row>
    <row r="8" spans="1:3" x14ac:dyDescent="0.35">
      <c r="A8" s="20">
        <v>28</v>
      </c>
      <c r="B8" s="20">
        <f t="shared" si="1"/>
        <v>1.77</v>
      </c>
      <c r="C8" s="20">
        <f>22.1/2.4</f>
        <v>9.2083333333333339</v>
      </c>
    </row>
    <row r="9" spans="1:3" x14ac:dyDescent="0.35">
      <c r="A9" s="20">
        <v>28</v>
      </c>
      <c r="B9" s="20">
        <f t="shared" si="1"/>
        <v>1.77</v>
      </c>
      <c r="C9" s="20">
        <f>10.8/1.6</f>
        <v>6.75</v>
      </c>
    </row>
    <row r="10" spans="1:3" x14ac:dyDescent="0.35">
      <c r="A10" s="20">
        <v>28</v>
      </c>
      <c r="B10" s="20">
        <f t="shared" si="1"/>
        <v>1.77</v>
      </c>
      <c r="C10" s="20">
        <f>13.1/1.5</f>
        <v>8.7333333333333325</v>
      </c>
    </row>
    <row r="11" spans="1:3" x14ac:dyDescent="0.35">
      <c r="A11" s="20">
        <v>28</v>
      </c>
      <c r="B11" s="20">
        <f t="shared" ref="B11:B14" si="2">((1.18-0.6)/2)+0.6</f>
        <v>0.8899999999999999</v>
      </c>
      <c r="C11" s="20">
        <f>21/6.7</f>
        <v>3.1343283582089549</v>
      </c>
    </row>
    <row r="12" spans="1:3" x14ac:dyDescent="0.35">
      <c r="A12" s="20">
        <v>28</v>
      </c>
      <c r="B12" s="20">
        <f t="shared" si="2"/>
        <v>0.8899999999999999</v>
      </c>
      <c r="C12" s="20">
        <f>4.7/1.8</f>
        <v>2.6111111111111112</v>
      </c>
    </row>
    <row r="13" spans="1:3" x14ac:dyDescent="0.35">
      <c r="A13" s="20">
        <v>28</v>
      </c>
      <c r="B13" s="20">
        <f t="shared" si="2"/>
        <v>0.8899999999999999</v>
      </c>
      <c r="C13" s="20">
        <f>2/1</f>
        <v>2</v>
      </c>
    </row>
    <row r="14" spans="1:3" x14ac:dyDescent="0.35">
      <c r="A14" s="20">
        <v>28</v>
      </c>
      <c r="B14" s="20">
        <f t="shared" si="2"/>
        <v>0.8899999999999999</v>
      </c>
      <c r="C14" s="20">
        <f>3.2/1</f>
        <v>3.2</v>
      </c>
    </row>
    <row r="15" spans="1:3" x14ac:dyDescent="0.35">
      <c r="A15" s="20">
        <v>28</v>
      </c>
      <c r="B15" s="20">
        <v>0.45</v>
      </c>
      <c r="C15" s="20">
        <f>1.6/6.5</f>
        <v>0.24615384615384617</v>
      </c>
    </row>
    <row r="16" spans="1:3" x14ac:dyDescent="0.35">
      <c r="A16" s="20">
        <v>28</v>
      </c>
      <c r="B16" s="20">
        <v>0.45</v>
      </c>
      <c r="C16" s="20">
        <f>0.4/1.5</f>
        <v>0.26666666666666666</v>
      </c>
    </row>
    <row r="17" spans="1:3" x14ac:dyDescent="0.35">
      <c r="A17" s="20">
        <v>28</v>
      </c>
      <c r="B17" s="20">
        <v>0.45</v>
      </c>
      <c r="C17" s="20">
        <f>0.1/0.8</f>
        <v>0.125</v>
      </c>
    </row>
    <row r="18" spans="1:3" x14ac:dyDescent="0.35">
      <c r="A18" s="20">
        <v>28</v>
      </c>
      <c r="B18" s="20">
        <v>0.45</v>
      </c>
      <c r="C18" s="20">
        <f>0.1/0.7</f>
        <v>0.14285714285714288</v>
      </c>
    </row>
    <row r="19" spans="1:3" x14ac:dyDescent="0.35">
      <c r="A19" s="20">
        <v>43</v>
      </c>
      <c r="B19" s="20">
        <v>3</v>
      </c>
      <c r="C19" s="20">
        <v>2</v>
      </c>
    </row>
    <row r="20" spans="1:3" x14ac:dyDescent="0.35">
      <c r="A20" s="20">
        <v>43</v>
      </c>
      <c r="B20" s="20">
        <v>3</v>
      </c>
      <c r="C20" s="20">
        <v>2</v>
      </c>
    </row>
    <row r="21" spans="1:3" x14ac:dyDescent="0.35">
      <c r="A21" s="20">
        <v>43</v>
      </c>
      <c r="B21" s="20">
        <v>1.5</v>
      </c>
      <c r="C21" s="20">
        <f>55/92</f>
        <v>0.59782608695652173</v>
      </c>
    </row>
    <row r="22" spans="1:3" x14ac:dyDescent="0.35">
      <c r="A22" s="20">
        <v>43</v>
      </c>
      <c r="B22" s="20">
        <v>1.5</v>
      </c>
      <c r="C22" s="20">
        <f>74/127</f>
        <v>0.58267716535433067</v>
      </c>
    </row>
    <row r="23" spans="1:3" x14ac:dyDescent="0.35">
      <c r="A23" s="20">
        <v>43</v>
      </c>
      <c r="B23" s="20">
        <v>0.75</v>
      </c>
      <c r="C23" s="20">
        <f>48/222</f>
        <v>0.21621621621621623</v>
      </c>
    </row>
    <row r="24" spans="1:3" x14ac:dyDescent="0.35">
      <c r="A24" s="20">
        <v>43</v>
      </c>
      <c r="B24" s="20">
        <v>0.75</v>
      </c>
      <c r="C24" s="20">
        <f>50/274</f>
        <v>0.18248175182481752</v>
      </c>
    </row>
    <row r="25" spans="1:3" x14ac:dyDescent="0.35">
      <c r="A25" s="20">
        <v>43</v>
      </c>
      <c r="B25" s="20">
        <v>0.375</v>
      </c>
      <c r="C25" s="20">
        <f>3/169</f>
        <v>1.7751479289940829E-2</v>
      </c>
    </row>
    <row r="26" spans="1:3" x14ac:dyDescent="0.35">
      <c r="A26" s="20">
        <v>43</v>
      </c>
      <c r="B26" s="20">
        <v>0.375</v>
      </c>
      <c r="C26" s="20">
        <f>4/129</f>
        <v>3.1007751937984496E-2</v>
      </c>
    </row>
    <row r="27" spans="1:3" x14ac:dyDescent="0.35">
      <c r="A27" s="20">
        <v>43</v>
      </c>
      <c r="B27" s="20">
        <v>1.5</v>
      </c>
      <c r="C27" s="20">
        <f>2/6</f>
        <v>0.33333333333333331</v>
      </c>
    </row>
    <row r="28" spans="1:3" x14ac:dyDescent="0.35">
      <c r="A28" s="20">
        <v>43</v>
      </c>
      <c r="B28" s="20">
        <v>1.5</v>
      </c>
      <c r="C28" s="20">
        <f>1/2</f>
        <v>0.5</v>
      </c>
    </row>
    <row r="29" spans="1:3" x14ac:dyDescent="0.35">
      <c r="A29" s="20">
        <v>43</v>
      </c>
      <c r="B29" s="20">
        <v>0.75</v>
      </c>
      <c r="C29" s="20">
        <f>1/3</f>
        <v>0.33333333333333331</v>
      </c>
    </row>
    <row r="30" spans="1:3" x14ac:dyDescent="0.35">
      <c r="A30" s="20">
        <v>43</v>
      </c>
      <c r="B30" s="20">
        <v>0.75</v>
      </c>
      <c r="C30" s="20">
        <f>2/9</f>
        <v>0.22222222222222221</v>
      </c>
    </row>
    <row r="31" spans="1:3" x14ac:dyDescent="0.35">
      <c r="A31" s="20">
        <v>43</v>
      </c>
      <c r="B31" s="20">
        <v>0.375</v>
      </c>
      <c r="C31" s="20">
        <f>1/12</f>
        <v>8.3333333333333329E-2</v>
      </c>
    </row>
    <row r="32" spans="1:3" x14ac:dyDescent="0.35">
      <c r="A32" s="20">
        <v>43</v>
      </c>
      <c r="B32" s="20">
        <v>0.375</v>
      </c>
      <c r="C32" s="20">
        <f>1/9</f>
        <v>0.1111111111111111</v>
      </c>
    </row>
    <row r="33" spans="1:3" x14ac:dyDescent="0.35">
      <c r="A33" s="20">
        <v>43</v>
      </c>
      <c r="B33" s="20">
        <v>1.5</v>
      </c>
      <c r="C33" s="20">
        <f>1/1</f>
        <v>1</v>
      </c>
    </row>
    <row r="34" spans="1:3" x14ac:dyDescent="0.35">
      <c r="A34" s="20">
        <v>43</v>
      </c>
      <c r="B34" s="20">
        <v>1.5</v>
      </c>
      <c r="C34" s="20">
        <f>3/2</f>
        <v>1.5</v>
      </c>
    </row>
    <row r="35" spans="1:3" x14ac:dyDescent="0.35">
      <c r="A35" s="20">
        <v>43</v>
      </c>
      <c r="B35" s="20">
        <v>0.75</v>
      </c>
      <c r="C35" s="20">
        <f>1/4</f>
        <v>0.25</v>
      </c>
    </row>
    <row r="36" spans="1:3" x14ac:dyDescent="0.35">
      <c r="A36" s="20">
        <v>43</v>
      </c>
      <c r="B36" s="20">
        <v>0.375</v>
      </c>
      <c r="C36" s="20">
        <f>1/7</f>
        <v>0.14285714285714285</v>
      </c>
    </row>
    <row r="37" spans="1:3" x14ac:dyDescent="0.35">
      <c r="A37" s="20">
        <v>43</v>
      </c>
      <c r="B37" s="20">
        <v>0.375</v>
      </c>
      <c r="C37" s="20">
        <f>1/6</f>
        <v>0.16666666666666666</v>
      </c>
    </row>
    <row r="38" spans="1:3" x14ac:dyDescent="0.35">
      <c r="A38" s="20">
        <v>43</v>
      </c>
      <c r="B38" s="20">
        <v>3</v>
      </c>
      <c r="C38" s="20">
        <f>56/2</f>
        <v>28</v>
      </c>
    </row>
    <row r="39" spans="1:3" x14ac:dyDescent="0.35">
      <c r="A39" s="20">
        <v>43</v>
      </c>
      <c r="B39" s="20">
        <v>1.5</v>
      </c>
      <c r="C39" s="20">
        <f>5/8</f>
        <v>0.625</v>
      </c>
    </row>
    <row r="40" spans="1:3" x14ac:dyDescent="0.35">
      <c r="A40" s="20">
        <v>43</v>
      </c>
      <c r="B40" s="20">
        <v>1.5</v>
      </c>
      <c r="C40" s="20">
        <f>2/1</f>
        <v>2</v>
      </c>
    </row>
    <row r="41" spans="1:3" x14ac:dyDescent="0.35">
      <c r="A41" s="20">
        <v>43</v>
      </c>
      <c r="B41" s="20">
        <v>0.75</v>
      </c>
      <c r="C41" s="20">
        <f>1/3</f>
        <v>0.33333333333333331</v>
      </c>
    </row>
    <row r="42" spans="1:3" x14ac:dyDescent="0.35">
      <c r="A42" s="20">
        <v>43</v>
      </c>
      <c r="B42" s="20">
        <v>0.375</v>
      </c>
      <c r="C42" s="20">
        <f>1/3</f>
        <v>0.33333333333333331</v>
      </c>
    </row>
    <row r="43" spans="1:3" x14ac:dyDescent="0.35">
      <c r="A43" s="20">
        <v>44</v>
      </c>
      <c r="B43" s="20">
        <v>2.5</v>
      </c>
      <c r="C43" s="20">
        <v>4</v>
      </c>
    </row>
    <row r="44" spans="1:3" x14ac:dyDescent="0.35">
      <c r="A44" s="20">
        <v>44</v>
      </c>
      <c r="B44" s="21">
        <v>2.8</v>
      </c>
      <c r="C44" s="20">
        <v>5.05</v>
      </c>
    </row>
    <row r="45" spans="1:3" x14ac:dyDescent="0.35">
      <c r="A45" s="20">
        <v>44</v>
      </c>
      <c r="B45" s="20">
        <v>1.8</v>
      </c>
      <c r="C45" s="20">
        <v>0.69</v>
      </c>
    </row>
    <row r="46" spans="1:3" x14ac:dyDescent="0.35">
      <c r="A46" s="20">
        <v>44</v>
      </c>
      <c r="B46" s="20">
        <v>2.4</v>
      </c>
      <c r="C46" s="20">
        <v>1.5</v>
      </c>
    </row>
    <row r="47" spans="1:3" x14ac:dyDescent="0.35">
      <c r="A47" s="20">
        <v>44</v>
      </c>
      <c r="B47" s="21">
        <v>2.6</v>
      </c>
      <c r="C47" s="20">
        <v>4.5</v>
      </c>
    </row>
    <row r="48" spans="1:3" x14ac:dyDescent="0.35">
      <c r="A48" s="20">
        <v>44</v>
      </c>
      <c r="B48" s="21">
        <v>2</v>
      </c>
      <c r="C48" s="20">
        <v>6.1</v>
      </c>
    </row>
    <row r="49" spans="1:3" x14ac:dyDescent="0.35">
      <c r="A49" s="20">
        <v>44</v>
      </c>
      <c r="B49" s="21">
        <v>2.5</v>
      </c>
      <c r="C49" s="20">
        <v>5.9</v>
      </c>
    </row>
    <row r="50" spans="1:3" x14ac:dyDescent="0.35">
      <c r="A50" s="20">
        <v>44</v>
      </c>
      <c r="B50" s="21">
        <v>3.5</v>
      </c>
      <c r="C50" s="20">
        <v>4.7</v>
      </c>
    </row>
    <row r="51" spans="1:3" x14ac:dyDescent="0.35">
      <c r="A51" s="20">
        <v>61</v>
      </c>
      <c r="B51" s="20">
        <f>((5-0.315)/2)+0.315</f>
        <v>2.6574999999999998</v>
      </c>
      <c r="C51" s="20">
        <v>0.76603774000000002</v>
      </c>
    </row>
    <row r="52" spans="1:3" x14ac:dyDescent="0.35">
      <c r="A52" s="20">
        <v>61</v>
      </c>
      <c r="B52" s="20">
        <f t="shared" ref="B52:B57" si="3">((5-0.315)/2)+0.315</f>
        <v>2.6574999999999998</v>
      </c>
      <c r="C52" s="20">
        <v>1.05888768</v>
      </c>
    </row>
    <row r="53" spans="1:3" x14ac:dyDescent="0.35">
      <c r="A53" s="20">
        <v>61</v>
      </c>
      <c r="B53" s="20">
        <f t="shared" si="3"/>
        <v>2.6574999999999998</v>
      </c>
      <c r="C53" s="20">
        <v>1.5278842100000001</v>
      </c>
    </row>
    <row r="54" spans="1:3" x14ac:dyDescent="0.35">
      <c r="A54" s="20">
        <v>61</v>
      </c>
      <c r="B54" s="20">
        <f t="shared" si="3"/>
        <v>2.6574999999999998</v>
      </c>
      <c r="C54" s="20">
        <v>0.59750000000000003</v>
      </c>
    </row>
    <row r="55" spans="1:3" x14ac:dyDescent="0.35">
      <c r="A55" s="20">
        <v>61</v>
      </c>
      <c r="B55" s="20">
        <f t="shared" si="3"/>
        <v>2.6574999999999998</v>
      </c>
      <c r="C55" s="20">
        <v>0.91031245999999999</v>
      </c>
    </row>
    <row r="56" spans="1:3" x14ac:dyDescent="0.35">
      <c r="A56" s="20">
        <v>61</v>
      </c>
      <c r="B56" s="20">
        <f t="shared" si="3"/>
        <v>2.6574999999999998</v>
      </c>
      <c r="C56" s="20">
        <v>0.41623037000000002</v>
      </c>
    </row>
    <row r="57" spans="1:3" x14ac:dyDescent="0.35">
      <c r="A57" s="20">
        <v>61</v>
      </c>
      <c r="B57" s="20">
        <f t="shared" si="3"/>
        <v>2.6574999999999998</v>
      </c>
      <c r="C57" s="20">
        <v>1.6017781099999999</v>
      </c>
    </row>
    <row r="58" spans="1:3" x14ac:dyDescent="0.35">
      <c r="A58" s="20">
        <v>65</v>
      </c>
      <c r="B58" s="20">
        <v>4.6104000000000003</v>
      </c>
      <c r="C58" s="22">
        <v>0.16</v>
      </c>
    </row>
    <row r="59" spans="1:3" x14ac:dyDescent="0.35">
      <c r="A59" s="20">
        <v>65</v>
      </c>
      <c r="B59" s="20">
        <v>1.6805000000000001</v>
      </c>
      <c r="C59" s="22">
        <v>9.1351199999999994E-2</v>
      </c>
    </row>
    <row r="60" spans="1:3" x14ac:dyDescent="0.35">
      <c r="A60" s="20">
        <v>65</v>
      </c>
      <c r="B60" s="20">
        <v>0.66700000000000004</v>
      </c>
      <c r="C60" s="22">
        <v>8.9999999999999993E-3</v>
      </c>
    </row>
    <row r="61" spans="1:3" x14ac:dyDescent="0.35">
      <c r="A61" s="20">
        <v>65</v>
      </c>
      <c r="B61" s="20">
        <v>1.04</v>
      </c>
      <c r="C61" s="22">
        <v>8.9999999999999993E-3</v>
      </c>
    </row>
    <row r="62" spans="1:3" x14ac:dyDescent="0.35">
      <c r="A62" s="20">
        <v>65</v>
      </c>
      <c r="B62" s="20">
        <v>1.7939000000000001</v>
      </c>
      <c r="C62" s="22">
        <v>0.05</v>
      </c>
    </row>
    <row r="63" spans="1:3" x14ac:dyDescent="0.35">
      <c r="A63" s="20">
        <v>65</v>
      </c>
      <c r="B63" s="20">
        <v>1.1781999999999999</v>
      </c>
      <c r="C63" s="22">
        <v>0.06</v>
      </c>
    </row>
    <row r="64" spans="1:3" x14ac:dyDescent="0.35">
      <c r="A64" s="20">
        <v>65</v>
      </c>
      <c r="B64" s="20">
        <v>1.5304</v>
      </c>
      <c r="C64" s="22">
        <v>0.06</v>
      </c>
    </row>
    <row r="65" spans="1:3" x14ac:dyDescent="0.35">
      <c r="A65" s="20">
        <v>65</v>
      </c>
      <c r="B65" s="20">
        <v>0.90759999999999996</v>
      </c>
      <c r="C65" s="22">
        <v>4.7467200000000003E-3</v>
      </c>
    </row>
    <row r="66" spans="1:3" x14ac:dyDescent="0.35">
      <c r="A66" s="20">
        <v>65</v>
      </c>
      <c r="B66" s="20">
        <v>2.5200999999999998</v>
      </c>
      <c r="C66" s="22">
        <v>0.21</v>
      </c>
    </row>
    <row r="67" spans="1:3" x14ac:dyDescent="0.35">
      <c r="A67" s="20">
        <v>65</v>
      </c>
      <c r="B67" s="20">
        <v>0.35830000000000001</v>
      </c>
      <c r="C67" s="22">
        <v>6.6885E-3</v>
      </c>
    </row>
    <row r="68" spans="1:3" x14ac:dyDescent="0.35">
      <c r="A68" s="20">
        <v>65</v>
      </c>
      <c r="B68" s="20">
        <v>0.96660000000000001</v>
      </c>
      <c r="C68" s="22">
        <v>8.9999999999999993E-3</v>
      </c>
    </row>
    <row r="69" spans="1:3" x14ac:dyDescent="0.35">
      <c r="A69" s="20">
        <v>65</v>
      </c>
      <c r="B69" s="20">
        <v>3.1671</v>
      </c>
      <c r="C69" s="22">
        <v>0.08</v>
      </c>
    </row>
    <row r="70" spans="1:3" x14ac:dyDescent="0.35">
      <c r="A70" s="20">
        <v>65</v>
      </c>
      <c r="B70" s="20">
        <v>3.1738</v>
      </c>
      <c r="C70" s="22">
        <v>0.09</v>
      </c>
    </row>
    <row r="71" spans="1:3" x14ac:dyDescent="0.35">
      <c r="A71" s="20">
        <v>65</v>
      </c>
      <c r="B71" s="20">
        <v>2.5407000000000002</v>
      </c>
      <c r="C71" s="22">
        <v>4.518498E-2</v>
      </c>
    </row>
    <row r="72" spans="1:3" x14ac:dyDescent="0.35">
      <c r="A72" s="20">
        <v>65</v>
      </c>
      <c r="B72" s="20">
        <v>0.43930000000000002</v>
      </c>
      <c r="C72" s="22">
        <v>1.65324E-3</v>
      </c>
    </row>
    <row r="73" spans="1:3" x14ac:dyDescent="0.35">
      <c r="A73" s="20">
        <v>65</v>
      </c>
      <c r="B73" s="20">
        <v>0.92649999999999999</v>
      </c>
      <c r="C73" s="22">
        <v>3.9902399999999998E-2</v>
      </c>
    </row>
    <row r="74" spans="1:3" x14ac:dyDescent="0.35">
      <c r="A74" s="20">
        <v>65</v>
      </c>
      <c r="B74" s="20">
        <v>0.56489999999999996</v>
      </c>
      <c r="C74" s="22">
        <v>8.9999999999999993E-3</v>
      </c>
    </row>
    <row r="75" spans="1:3" x14ac:dyDescent="0.35">
      <c r="A75" s="20">
        <v>65</v>
      </c>
      <c r="B75" s="20">
        <v>0.97940000000000005</v>
      </c>
      <c r="C75" s="22">
        <v>5.7381000000000003E-3</v>
      </c>
    </row>
    <row r="76" spans="1:3" x14ac:dyDescent="0.35">
      <c r="A76" s="20">
        <v>65</v>
      </c>
      <c r="B76" s="20">
        <v>1.7982</v>
      </c>
      <c r="C76" s="22">
        <v>0.05</v>
      </c>
    </row>
    <row r="77" spans="1:3" x14ac:dyDescent="0.35">
      <c r="A77" s="20">
        <v>65</v>
      </c>
      <c r="B77" s="20">
        <v>0.4002</v>
      </c>
      <c r="C77" s="22">
        <v>9.7783999999999996E-3</v>
      </c>
    </row>
    <row r="78" spans="1:3" x14ac:dyDescent="0.35">
      <c r="A78" s="20">
        <v>65</v>
      </c>
      <c r="B78" s="20">
        <v>0.44769999999999999</v>
      </c>
      <c r="C78" s="22">
        <v>8.9999999999999993E-3</v>
      </c>
    </row>
    <row r="79" spans="1:3" x14ac:dyDescent="0.35">
      <c r="A79" s="20">
        <v>65</v>
      </c>
      <c r="B79" s="20">
        <v>0.52569999999999995</v>
      </c>
      <c r="C79" s="22">
        <v>8.9999999999999993E-3</v>
      </c>
    </row>
    <row r="80" spans="1:3" x14ac:dyDescent="0.35">
      <c r="A80" s="20">
        <v>65</v>
      </c>
      <c r="B80" s="20">
        <v>0.30259999999999998</v>
      </c>
      <c r="C80" s="22">
        <v>6.5960000000000003E-3</v>
      </c>
    </row>
    <row r="81" spans="1:3" x14ac:dyDescent="0.35">
      <c r="A81" s="20">
        <v>65</v>
      </c>
      <c r="B81" s="20">
        <v>0.3206</v>
      </c>
      <c r="C81" s="22">
        <v>4.2431999999999999E-3</v>
      </c>
    </row>
    <row r="82" spans="1:3" x14ac:dyDescent="0.35">
      <c r="A82" s="20">
        <v>65</v>
      </c>
      <c r="B82" s="20">
        <v>0.20419999999999999</v>
      </c>
      <c r="C82" s="22">
        <v>2.0400000000000001E-3</v>
      </c>
    </row>
    <row r="83" spans="1:3" x14ac:dyDescent="0.35">
      <c r="A83" s="20">
        <v>65</v>
      </c>
      <c r="B83" s="20">
        <v>0.1784</v>
      </c>
      <c r="C83" s="22">
        <v>1.3872000000000001E-3</v>
      </c>
    </row>
    <row r="84" spans="1:3" x14ac:dyDescent="0.35">
      <c r="A84" s="20">
        <v>65</v>
      </c>
      <c r="B84" s="20">
        <v>0.1318</v>
      </c>
      <c r="C84" s="22">
        <v>1.0744000000000001E-3</v>
      </c>
    </row>
    <row r="85" spans="1:3" x14ac:dyDescent="0.35">
      <c r="A85" s="20">
        <v>65</v>
      </c>
      <c r="B85" s="20">
        <v>0.2162</v>
      </c>
      <c r="C85" s="22">
        <v>1.5912000000000001E-3</v>
      </c>
    </row>
    <row r="86" spans="1:3" x14ac:dyDescent="0.35">
      <c r="A86" s="20">
        <v>65</v>
      </c>
      <c r="B86" s="20">
        <v>0.14580000000000001</v>
      </c>
      <c r="C86" s="22">
        <v>8.9760000000000003E-4</v>
      </c>
    </row>
    <row r="87" spans="1:3" x14ac:dyDescent="0.35">
      <c r="A87" s="20">
        <v>65</v>
      </c>
      <c r="B87" s="20">
        <v>1.0851999999999999</v>
      </c>
      <c r="C87" s="22">
        <v>0.02</v>
      </c>
    </row>
    <row r="88" spans="1:3" x14ac:dyDescent="0.35">
      <c r="A88" s="20">
        <v>65</v>
      </c>
      <c r="B88" s="20">
        <v>1.7827999999999999</v>
      </c>
      <c r="C88" s="22">
        <v>3.7142700000000001E-2</v>
      </c>
    </row>
    <row r="89" spans="1:3" x14ac:dyDescent="0.35">
      <c r="A89" s="20">
        <v>65</v>
      </c>
      <c r="B89" s="20">
        <v>0.38450000000000001</v>
      </c>
      <c r="C89" s="22">
        <v>3.7558500000000002E-2</v>
      </c>
    </row>
    <row r="90" spans="1:3" x14ac:dyDescent="0.35">
      <c r="A90" s="20">
        <v>65</v>
      </c>
      <c r="B90" s="20">
        <v>4</v>
      </c>
      <c r="C90" s="22">
        <v>0.22</v>
      </c>
    </row>
    <row r="91" spans="1:3" x14ac:dyDescent="0.35">
      <c r="A91" s="20">
        <v>65</v>
      </c>
      <c r="B91" s="20">
        <v>0.9587</v>
      </c>
      <c r="C91" s="22">
        <v>2.1478500000000001E-2</v>
      </c>
    </row>
    <row r="92" spans="1:3" x14ac:dyDescent="0.35">
      <c r="A92" s="20">
        <v>65</v>
      </c>
      <c r="B92" s="20">
        <v>0.66849999999999998</v>
      </c>
      <c r="C92" s="22">
        <v>2.1031500000000002E-2</v>
      </c>
    </row>
    <row r="93" spans="1:3" x14ac:dyDescent="0.35">
      <c r="A93" s="20">
        <v>65</v>
      </c>
      <c r="B93" s="20">
        <v>1.6968000000000001</v>
      </c>
      <c r="C93" s="22">
        <v>0.08</v>
      </c>
    </row>
    <row r="94" spans="1:3" x14ac:dyDescent="0.35">
      <c r="A94" s="20">
        <v>65</v>
      </c>
      <c r="B94" s="20">
        <v>0.78859999999999997</v>
      </c>
      <c r="C94" s="22">
        <v>2.9187000000000001E-2</v>
      </c>
    </row>
    <row r="95" spans="1:3" x14ac:dyDescent="0.35">
      <c r="A95" s="20">
        <v>65</v>
      </c>
      <c r="B95" s="20">
        <v>1.3869</v>
      </c>
      <c r="C95" s="22">
        <v>7.5702E-3</v>
      </c>
    </row>
    <row r="96" spans="1:3" x14ac:dyDescent="0.35">
      <c r="A96" s="20">
        <v>65</v>
      </c>
      <c r="B96" s="20">
        <v>1.1667000000000001</v>
      </c>
      <c r="C96" s="22">
        <v>2.8248599999999999E-2</v>
      </c>
    </row>
    <row r="97" spans="1:3" x14ac:dyDescent="0.35">
      <c r="A97" s="20">
        <v>65</v>
      </c>
      <c r="B97" s="20">
        <v>0.89380000000000004</v>
      </c>
      <c r="C97" s="22">
        <v>0.02</v>
      </c>
    </row>
    <row r="98" spans="1:3" x14ac:dyDescent="0.35">
      <c r="A98" s="20">
        <v>65</v>
      </c>
      <c r="B98" s="20">
        <v>0.65249999999999997</v>
      </c>
      <c r="C98" s="22">
        <v>4.4060999999999996E-3</v>
      </c>
    </row>
    <row r="99" spans="1:3" x14ac:dyDescent="0.35">
      <c r="A99" s="20">
        <v>65</v>
      </c>
      <c r="B99" s="20">
        <v>1.5636000000000001</v>
      </c>
      <c r="C99" s="19">
        <f>0.014*0.51</f>
        <v>7.1400000000000005E-3</v>
      </c>
    </row>
    <row r="100" spans="1:3" x14ac:dyDescent="0.35">
      <c r="A100" s="20">
        <v>65</v>
      </c>
      <c r="B100" s="20">
        <v>1.4757</v>
      </c>
      <c r="C100" s="19">
        <f>0.014*0.49</f>
        <v>6.8599999999999998E-3</v>
      </c>
    </row>
    <row r="101" spans="1:3" x14ac:dyDescent="0.35">
      <c r="A101" s="20">
        <v>65</v>
      </c>
      <c r="B101" s="20">
        <v>0.39539999999999997</v>
      </c>
      <c r="C101" s="22">
        <v>8.4732000000000002E-3</v>
      </c>
    </row>
    <row r="102" spans="1:3" x14ac:dyDescent="0.35">
      <c r="A102" s="20">
        <v>65</v>
      </c>
      <c r="B102" s="20">
        <v>0.79790000000000005</v>
      </c>
      <c r="C102" s="22">
        <v>3.4775199999999999E-2</v>
      </c>
    </row>
    <row r="103" spans="1:3" x14ac:dyDescent="0.35">
      <c r="A103" s="20">
        <v>65</v>
      </c>
      <c r="B103" s="20">
        <v>1.4412</v>
      </c>
      <c r="C103" s="22">
        <v>0.10954800000000001</v>
      </c>
    </row>
    <row r="104" spans="1:3" x14ac:dyDescent="0.35">
      <c r="A104" s="20">
        <v>65</v>
      </c>
      <c r="B104" s="20">
        <v>0.51649999999999996</v>
      </c>
      <c r="C104" s="22">
        <v>8.9999999999999993E-3</v>
      </c>
    </row>
    <row r="105" spans="1:3" x14ac:dyDescent="0.35">
      <c r="A105" s="20">
        <v>65</v>
      </c>
      <c r="B105" s="20">
        <v>1.7398</v>
      </c>
      <c r="C105" s="22">
        <v>8.9999999999999993E-3</v>
      </c>
    </row>
    <row r="106" spans="1:3" x14ac:dyDescent="0.35">
      <c r="A106" s="20">
        <v>65</v>
      </c>
      <c r="B106" s="20">
        <v>1.0395000000000001</v>
      </c>
      <c r="C106" s="22">
        <v>4.06968E-3</v>
      </c>
    </row>
    <row r="107" spans="1:3" x14ac:dyDescent="0.35">
      <c r="A107" s="20">
        <v>65</v>
      </c>
      <c r="B107" s="20">
        <v>0.29120000000000001</v>
      </c>
      <c r="C107" s="22">
        <v>3.5225999999999999E-3</v>
      </c>
    </row>
    <row r="108" spans="1:3" x14ac:dyDescent="0.35">
      <c r="A108" s="20">
        <v>65</v>
      </c>
      <c r="B108" s="20">
        <v>0.54600000000000004</v>
      </c>
      <c r="C108" s="22">
        <v>8.9999999999999993E-3</v>
      </c>
    </row>
    <row r="109" spans="1:3" x14ac:dyDescent="0.35">
      <c r="A109" s="20">
        <v>65</v>
      </c>
      <c r="B109" s="20">
        <v>0.64400000000000002</v>
      </c>
      <c r="C109" s="22">
        <v>8.9999999999999993E-3</v>
      </c>
    </row>
    <row r="110" spans="1:3" x14ac:dyDescent="0.35">
      <c r="A110" s="20">
        <v>65</v>
      </c>
      <c r="B110" s="20">
        <v>0.50560000000000005</v>
      </c>
      <c r="C110" s="22">
        <v>8.9999999999999993E-3</v>
      </c>
    </row>
    <row r="111" spans="1:3" x14ac:dyDescent="0.35">
      <c r="A111" s="20">
        <v>65</v>
      </c>
      <c r="B111" s="20">
        <v>0.81379999999999997</v>
      </c>
      <c r="C111" s="22">
        <v>4.76976E-2</v>
      </c>
    </row>
    <row r="112" spans="1:3" x14ac:dyDescent="0.35">
      <c r="A112" s="20">
        <v>65</v>
      </c>
      <c r="B112" s="20">
        <v>0.49370000000000003</v>
      </c>
      <c r="C112" s="22">
        <v>8.9999999999999993E-3</v>
      </c>
    </row>
    <row r="113" spans="1:3" x14ac:dyDescent="0.35">
      <c r="A113" s="20">
        <v>65</v>
      </c>
      <c r="B113" s="20">
        <v>0.42759999999999998</v>
      </c>
      <c r="C113" s="22">
        <v>8.9999999999999993E-3</v>
      </c>
    </row>
    <row r="114" spans="1:3" x14ac:dyDescent="0.35">
      <c r="A114" s="20">
        <v>65</v>
      </c>
      <c r="B114" s="20">
        <v>0.50949999999999995</v>
      </c>
      <c r="C114" s="22">
        <v>8.9999999999999993E-3</v>
      </c>
    </row>
    <row r="115" spans="1:3" x14ac:dyDescent="0.35">
      <c r="A115" s="20">
        <v>65</v>
      </c>
      <c r="B115" s="20">
        <v>0.75280000000000002</v>
      </c>
      <c r="C115" s="22">
        <v>3.9272999999999999E-3</v>
      </c>
    </row>
    <row r="116" spans="1:3" x14ac:dyDescent="0.35">
      <c r="A116" s="20">
        <v>65</v>
      </c>
      <c r="B116" s="20">
        <v>0.374</v>
      </c>
      <c r="C116" s="22">
        <v>2.2344000000000001E-3</v>
      </c>
    </row>
    <row r="117" spans="1:3" x14ac:dyDescent="0.35">
      <c r="A117" s="20">
        <v>65</v>
      </c>
      <c r="B117" s="20">
        <v>1.0529999999999999</v>
      </c>
      <c r="C117" s="22">
        <v>8.9999999999999993E-3</v>
      </c>
    </row>
    <row r="118" spans="1:3" x14ac:dyDescent="0.35">
      <c r="A118" s="20">
        <v>65</v>
      </c>
      <c r="B118" s="20">
        <v>0.33439999999999998</v>
      </c>
      <c r="C118" s="22">
        <v>0.01</v>
      </c>
    </row>
    <row r="119" spans="1:3" x14ac:dyDescent="0.35">
      <c r="A119" s="20">
        <v>65</v>
      </c>
      <c r="B119" s="20">
        <v>0.31940000000000002</v>
      </c>
      <c r="C119" s="22">
        <v>1.5333E-3</v>
      </c>
    </row>
    <row r="120" spans="1:3" x14ac:dyDescent="0.35">
      <c r="A120" s="20">
        <v>65</v>
      </c>
      <c r="B120" s="20">
        <v>0.62109999999999999</v>
      </c>
      <c r="C120" s="22">
        <v>3.1064999999999999E-3</v>
      </c>
    </row>
    <row r="121" spans="1:3" x14ac:dyDescent="0.35">
      <c r="A121" s="20">
        <v>65</v>
      </c>
      <c r="B121" s="20">
        <v>2.4129999999999998</v>
      </c>
      <c r="C121" s="19">
        <f>0.62*0.31</f>
        <v>0.19220000000000001</v>
      </c>
    </row>
    <row r="122" spans="1:3" x14ac:dyDescent="0.35">
      <c r="A122" s="20">
        <v>65</v>
      </c>
      <c r="B122" s="20">
        <v>2.85</v>
      </c>
      <c r="C122" s="22">
        <v>0.36</v>
      </c>
    </row>
    <row r="123" spans="1:3" x14ac:dyDescent="0.35">
      <c r="A123" s="20">
        <v>65</v>
      </c>
      <c r="B123" s="20">
        <v>2.4194</v>
      </c>
      <c r="C123" s="22">
        <v>0.04</v>
      </c>
    </row>
    <row r="124" spans="1:3" x14ac:dyDescent="0.35">
      <c r="A124" s="20">
        <v>65</v>
      </c>
      <c r="B124" s="20">
        <v>3.1970000000000001</v>
      </c>
      <c r="C124" s="22">
        <v>0.1044696</v>
      </c>
    </row>
    <row r="125" spans="1:3" x14ac:dyDescent="0.35">
      <c r="A125" s="20">
        <v>65</v>
      </c>
      <c r="B125" s="20">
        <v>3.6829999999999998</v>
      </c>
      <c r="C125" s="22">
        <v>0.1448256</v>
      </c>
    </row>
    <row r="126" spans="1:3" x14ac:dyDescent="0.35">
      <c r="A126" s="20">
        <v>65</v>
      </c>
      <c r="B126" s="20">
        <v>0.876</v>
      </c>
      <c r="C126" s="22">
        <v>6.1479999999999998E-3</v>
      </c>
    </row>
    <row r="127" spans="1:3" x14ac:dyDescent="0.35">
      <c r="A127" s="20">
        <v>65</v>
      </c>
      <c r="B127" s="20">
        <v>3.5950000000000002</v>
      </c>
      <c r="C127" s="22">
        <v>9.7196400000000002E-2</v>
      </c>
    </row>
    <row r="128" spans="1:3" x14ac:dyDescent="0.35">
      <c r="A128" s="20">
        <v>65</v>
      </c>
      <c r="B128" s="20">
        <v>1.304</v>
      </c>
      <c r="C128" s="22">
        <v>0.02</v>
      </c>
    </row>
    <row r="129" spans="1:3" x14ac:dyDescent="0.35">
      <c r="A129" s="20">
        <v>65</v>
      </c>
      <c r="B129" s="20">
        <v>3.9674999999999998</v>
      </c>
      <c r="C129" s="22">
        <v>0.03</v>
      </c>
    </row>
    <row r="130" spans="1:3" x14ac:dyDescent="0.35">
      <c r="A130" s="20">
        <v>65</v>
      </c>
      <c r="B130" s="20">
        <v>1.6830000000000001</v>
      </c>
      <c r="C130" s="22">
        <v>0.05</v>
      </c>
    </row>
    <row r="131" spans="1:3" x14ac:dyDescent="0.35">
      <c r="A131" s="20">
        <v>65</v>
      </c>
      <c r="B131" s="20">
        <v>0.34089999999999998</v>
      </c>
      <c r="C131" s="22">
        <v>6.0996000000000002E-3</v>
      </c>
    </row>
    <row r="132" spans="1:3" x14ac:dyDescent="0.35">
      <c r="A132" s="20">
        <v>65</v>
      </c>
      <c r="B132" s="20">
        <v>1.4531000000000001</v>
      </c>
      <c r="C132" s="22">
        <v>3.7385999999999999E-3</v>
      </c>
    </row>
    <row r="133" spans="1:3" x14ac:dyDescent="0.35">
      <c r="A133" s="20">
        <v>65</v>
      </c>
      <c r="B133" s="20">
        <v>2.0261999999999998</v>
      </c>
      <c r="C133" s="22">
        <v>0.18</v>
      </c>
    </row>
    <row r="134" spans="1:3" x14ac:dyDescent="0.35">
      <c r="A134" s="20">
        <v>65</v>
      </c>
      <c r="B134" s="20">
        <v>0.91149999999999998</v>
      </c>
      <c r="C134" s="22">
        <v>8.9999999999999993E-3</v>
      </c>
    </row>
    <row r="135" spans="1:3" x14ac:dyDescent="0.35">
      <c r="A135" s="20">
        <v>65</v>
      </c>
      <c r="B135" s="20">
        <v>1.1297999999999999</v>
      </c>
      <c r="C135" s="19">
        <f>0.009*0.556</f>
        <v>5.0039999999999998E-3</v>
      </c>
    </row>
    <row r="136" spans="1:3" x14ac:dyDescent="0.35">
      <c r="A136" s="20">
        <v>65</v>
      </c>
      <c r="B136" s="20">
        <v>0.90039999999999998</v>
      </c>
      <c r="C136" s="19">
        <f>0.009*0.444</f>
        <v>3.9959999999999996E-3</v>
      </c>
    </row>
    <row r="137" spans="1:3" x14ac:dyDescent="0.35">
      <c r="A137" s="20">
        <v>65</v>
      </c>
      <c r="B137" s="20">
        <v>1.1305000000000001</v>
      </c>
      <c r="C137" s="22">
        <v>4.92615E-2</v>
      </c>
    </row>
    <row r="138" spans="1:3" x14ac:dyDescent="0.35">
      <c r="A138" s="20">
        <v>65</v>
      </c>
      <c r="B138" s="20">
        <v>1.1419999999999999</v>
      </c>
      <c r="C138" s="22">
        <v>7.7910000000000002E-3</v>
      </c>
    </row>
    <row r="139" spans="1:3" x14ac:dyDescent="0.35">
      <c r="A139" s="20">
        <v>65</v>
      </c>
      <c r="B139" s="20">
        <v>3.9695</v>
      </c>
      <c r="C139" s="22">
        <v>0.14000000000000001</v>
      </c>
    </row>
    <row r="140" spans="1:3" x14ac:dyDescent="0.35">
      <c r="A140" s="20">
        <v>65</v>
      </c>
      <c r="B140" s="20">
        <v>0.78569999999999995</v>
      </c>
      <c r="C140" s="22">
        <v>6.4123499999999998E-3</v>
      </c>
    </row>
    <row r="141" spans="1:3" x14ac:dyDescent="0.35">
      <c r="A141" s="20">
        <v>65</v>
      </c>
      <c r="B141" s="20">
        <v>0.443</v>
      </c>
      <c r="C141" s="22">
        <v>6.7889999999999999E-3</v>
      </c>
    </row>
    <row r="142" spans="1:3" x14ac:dyDescent="0.35">
      <c r="A142" s="20">
        <v>65</v>
      </c>
      <c r="B142" s="20">
        <v>0.67800000000000005</v>
      </c>
      <c r="C142" s="22">
        <v>5.8139999999999997E-3</v>
      </c>
    </row>
    <row r="143" spans="1:3" x14ac:dyDescent="0.35">
      <c r="A143" s="20">
        <v>65</v>
      </c>
      <c r="B143" s="20">
        <v>1.7322</v>
      </c>
      <c r="C143" s="22">
        <v>8.9999999999999993E-3</v>
      </c>
    </row>
    <row r="144" spans="1:3" x14ac:dyDescent="0.35">
      <c r="A144" s="20">
        <v>65</v>
      </c>
      <c r="B144" s="20">
        <v>0.27850000000000003</v>
      </c>
      <c r="C144" s="22">
        <v>0.01</v>
      </c>
    </row>
    <row r="145" spans="1:3" x14ac:dyDescent="0.35">
      <c r="A145" s="20">
        <v>65</v>
      </c>
      <c r="B145" s="20">
        <v>0.32619999999999999</v>
      </c>
      <c r="C145" s="22">
        <v>8.7047999999999997E-4</v>
      </c>
    </row>
    <row r="146" spans="1:3" x14ac:dyDescent="0.35">
      <c r="A146" s="20">
        <v>65</v>
      </c>
      <c r="B146" s="20">
        <v>0.72270000000000001</v>
      </c>
      <c r="C146" s="22">
        <v>1.6702799999999999E-3</v>
      </c>
    </row>
    <row r="147" spans="1:3" x14ac:dyDescent="0.35">
      <c r="A147" s="20">
        <v>65</v>
      </c>
      <c r="B147" s="20">
        <v>1.3658999999999999</v>
      </c>
      <c r="C147" s="22">
        <v>0.06</v>
      </c>
    </row>
    <row r="148" spans="1:3" x14ac:dyDescent="0.35">
      <c r="A148" s="20">
        <v>65</v>
      </c>
      <c r="B148" s="20">
        <v>0.48149999999999998</v>
      </c>
      <c r="C148" s="22">
        <v>5.9042000000000001E-3</v>
      </c>
    </row>
    <row r="149" spans="1:3" x14ac:dyDescent="0.35">
      <c r="A149" s="20">
        <v>65</v>
      </c>
      <c r="B149" s="20">
        <v>0.80089999999999995</v>
      </c>
      <c r="C149" s="22">
        <v>4.1427599999999997E-3</v>
      </c>
    </row>
    <row r="150" spans="1:3" x14ac:dyDescent="0.35">
      <c r="A150" s="20">
        <v>65</v>
      </c>
      <c r="B150" s="20">
        <v>0.99009999999999998</v>
      </c>
      <c r="C150" s="22">
        <v>6.1844999999999999E-3</v>
      </c>
    </row>
    <row r="151" spans="1:3" x14ac:dyDescent="0.35">
      <c r="A151" s="20">
        <v>65</v>
      </c>
      <c r="B151" s="20">
        <v>0.60040000000000004</v>
      </c>
      <c r="C151" s="22">
        <v>3.2736000000000002E-3</v>
      </c>
    </row>
    <row r="152" spans="1:3" x14ac:dyDescent="0.35">
      <c r="A152" s="20">
        <v>65</v>
      </c>
      <c r="B152" s="20">
        <v>0.41320000000000001</v>
      </c>
      <c r="C152" s="22">
        <v>5.3382000000000004E-3</v>
      </c>
    </row>
    <row r="153" spans="1:3" x14ac:dyDescent="0.35">
      <c r="A153" s="20">
        <v>65</v>
      </c>
      <c r="B153" s="20">
        <v>0.91490000000000005</v>
      </c>
      <c r="C153" s="22">
        <v>4.9643400000000002E-3</v>
      </c>
    </row>
    <row r="154" spans="1:3" x14ac:dyDescent="0.35">
      <c r="A154" s="20">
        <v>65</v>
      </c>
      <c r="B154" s="20">
        <v>0.79379999999999995</v>
      </c>
      <c r="C154" s="22">
        <v>4.2370799999999998E-3</v>
      </c>
    </row>
    <row r="155" spans="1:3" x14ac:dyDescent="0.35">
      <c r="A155" s="20">
        <v>65</v>
      </c>
      <c r="B155" s="20">
        <v>1.0656000000000001</v>
      </c>
      <c r="C155" s="22">
        <v>8.9999999999999993E-3</v>
      </c>
    </row>
    <row r="156" spans="1:3" x14ac:dyDescent="0.35">
      <c r="A156" s="20">
        <v>65</v>
      </c>
      <c r="B156" s="20">
        <v>0.71440000000000003</v>
      </c>
      <c r="C156" s="22">
        <v>3.9443999999999998E-3</v>
      </c>
    </row>
    <row r="157" spans="1:3" x14ac:dyDescent="0.35">
      <c r="A157" s="20">
        <v>65</v>
      </c>
      <c r="B157" s="20">
        <v>1.0716000000000001</v>
      </c>
      <c r="C157" s="22">
        <v>2.64993E-2</v>
      </c>
    </row>
    <row r="158" spans="1:3" x14ac:dyDescent="0.35">
      <c r="A158" s="20">
        <v>65</v>
      </c>
      <c r="B158" s="20">
        <v>0.73480000000000001</v>
      </c>
      <c r="C158" s="22">
        <v>3.9506400000000001E-3</v>
      </c>
    </row>
    <row r="159" spans="1:3" x14ac:dyDescent="0.35">
      <c r="A159" s="20">
        <v>65</v>
      </c>
      <c r="B159" s="20">
        <v>0.45950000000000002</v>
      </c>
      <c r="C159" s="22">
        <v>1.26666E-3</v>
      </c>
    </row>
    <row r="160" spans="1:3" x14ac:dyDescent="0.35">
      <c r="A160" s="20">
        <v>65</v>
      </c>
      <c r="B160" s="20">
        <v>0.46129999999999999</v>
      </c>
      <c r="C160" s="22">
        <v>1.23504E-3</v>
      </c>
    </row>
    <row r="161" spans="1:3" x14ac:dyDescent="0.35">
      <c r="A161" s="20">
        <v>65</v>
      </c>
      <c r="B161" s="20">
        <v>0.27850000000000003</v>
      </c>
      <c r="C161" s="22">
        <v>1.8810000000000001E-3</v>
      </c>
    </row>
    <row r="162" spans="1:3" x14ac:dyDescent="0.35">
      <c r="A162" s="20">
        <v>65</v>
      </c>
      <c r="B162" s="20">
        <v>0.97889999999999999</v>
      </c>
      <c r="C162" s="22">
        <v>8.7073199999999993E-3</v>
      </c>
    </row>
    <row r="163" spans="1:3" x14ac:dyDescent="0.35">
      <c r="A163" s="20">
        <v>65</v>
      </c>
      <c r="B163" s="20">
        <v>1.4623999999999999</v>
      </c>
      <c r="C163" s="22">
        <v>1.450536E-2</v>
      </c>
    </row>
    <row r="164" spans="1:3" x14ac:dyDescent="0.35">
      <c r="A164" s="20">
        <v>65</v>
      </c>
      <c r="B164" s="20">
        <v>1.2979000000000001</v>
      </c>
      <c r="C164" s="22">
        <v>7.7487600000000004E-3</v>
      </c>
    </row>
    <row r="165" spans="1:3" x14ac:dyDescent="0.35">
      <c r="A165" s="20">
        <v>65</v>
      </c>
      <c r="B165" s="20">
        <v>0.68689999999999996</v>
      </c>
      <c r="C165" s="22">
        <v>5.4777000000000003E-3</v>
      </c>
    </row>
    <row r="166" spans="1:3" x14ac:dyDescent="0.35">
      <c r="A166" s="20">
        <v>65</v>
      </c>
      <c r="B166" s="20">
        <v>0.86609999999999998</v>
      </c>
      <c r="C166" s="22">
        <v>8.9999999999999993E-3</v>
      </c>
    </row>
    <row r="167" spans="1:3" x14ac:dyDescent="0.35">
      <c r="A167" s="20">
        <v>79</v>
      </c>
      <c r="B167" s="20">
        <f>((5-0.025)/2)+0.025</f>
        <v>2.5124999999999997</v>
      </c>
      <c r="C167" s="22">
        <v>0.33</v>
      </c>
    </row>
    <row r="168" spans="1:3" x14ac:dyDescent="0.35">
      <c r="A168" s="20">
        <v>79</v>
      </c>
      <c r="B168" s="20">
        <f>((0.3-0.025)/2)+0.025</f>
        <v>0.16249999999999998</v>
      </c>
      <c r="C168" s="20">
        <v>1.6639999999999999E-3</v>
      </c>
    </row>
    <row r="169" spans="1:3" x14ac:dyDescent="0.35">
      <c r="A169" s="20">
        <v>79</v>
      </c>
      <c r="B169" s="20">
        <v>2.65</v>
      </c>
      <c r="C169" s="20">
        <v>0.4</v>
      </c>
    </row>
    <row r="170" spans="1:3" x14ac:dyDescent="0.35">
      <c r="A170" s="20">
        <v>93</v>
      </c>
      <c r="B170" s="20">
        <v>2.65</v>
      </c>
      <c r="C170" s="20">
        <f>14.9/895*1000</f>
        <v>16.648044692737432</v>
      </c>
    </row>
    <row r="171" spans="1:3" x14ac:dyDescent="0.35">
      <c r="A171" s="20">
        <v>42</v>
      </c>
      <c r="B171" s="20">
        <v>2.75</v>
      </c>
      <c r="C171" s="22">
        <f>690/68</f>
        <v>10.147058823529411</v>
      </c>
    </row>
    <row r="172" spans="1:3" x14ac:dyDescent="0.35">
      <c r="A172" s="20">
        <v>42</v>
      </c>
      <c r="B172" s="20">
        <v>2.75</v>
      </c>
      <c r="C172" s="22">
        <f>580/82</f>
        <v>7.0731707317073171</v>
      </c>
    </row>
    <row r="173" spans="1:3" x14ac:dyDescent="0.35">
      <c r="A173" s="20">
        <v>42</v>
      </c>
      <c r="B173" s="20">
        <v>2.75</v>
      </c>
      <c r="C173" s="22">
        <f>1520/1150</f>
        <v>1.3217391304347825</v>
      </c>
    </row>
    <row r="174" spans="1:3" x14ac:dyDescent="0.35">
      <c r="A174" s="20">
        <v>42</v>
      </c>
      <c r="B174" s="20">
        <v>2.75</v>
      </c>
      <c r="C174" s="22">
        <f>520/130</f>
        <v>4</v>
      </c>
    </row>
    <row r="175" spans="1:3" x14ac:dyDescent="0.35">
      <c r="A175" s="20">
        <v>42</v>
      </c>
      <c r="B175" s="20">
        <v>2.75</v>
      </c>
      <c r="C175" s="22">
        <f>780/42</f>
        <v>18.571428571428573</v>
      </c>
    </row>
    <row r="176" spans="1:3" x14ac:dyDescent="0.35">
      <c r="A176" s="20">
        <v>42</v>
      </c>
      <c r="B176" s="20">
        <v>2.75</v>
      </c>
      <c r="C176" s="22">
        <f>1560/367</f>
        <v>4.2506811989100814</v>
      </c>
    </row>
    <row r="177" spans="1:3" x14ac:dyDescent="0.35">
      <c r="A177" s="20">
        <v>42</v>
      </c>
      <c r="B177" s="20">
        <v>2.75</v>
      </c>
      <c r="C177" s="22">
        <f>870/468</f>
        <v>1.858974358974359</v>
      </c>
    </row>
    <row r="178" spans="1:3" x14ac:dyDescent="0.35">
      <c r="A178" s="20">
        <v>42</v>
      </c>
      <c r="B178" s="20">
        <v>2.75</v>
      </c>
      <c r="C178" s="22">
        <f>3330/780</f>
        <v>4.2692307692307692</v>
      </c>
    </row>
    <row r="179" spans="1:3" x14ac:dyDescent="0.35">
      <c r="A179" s="20">
        <v>42</v>
      </c>
      <c r="B179" s="20">
        <v>2.75</v>
      </c>
      <c r="C179" s="22">
        <f>370/157</f>
        <v>2.3566878980891719</v>
      </c>
    </row>
    <row r="180" spans="1:3" x14ac:dyDescent="0.35">
      <c r="A180" s="20">
        <v>42</v>
      </c>
      <c r="B180" s="20">
        <v>2.75</v>
      </c>
      <c r="C180" s="22">
        <f>460/113</f>
        <v>4.0707964601769913</v>
      </c>
    </row>
    <row r="181" spans="1:3" x14ac:dyDescent="0.35">
      <c r="A181" s="20">
        <v>42</v>
      </c>
      <c r="B181" s="20">
        <v>2.75</v>
      </c>
      <c r="C181" s="22">
        <f>1130/89</f>
        <v>12.696629213483146</v>
      </c>
    </row>
    <row r="182" spans="1:3" x14ac:dyDescent="0.35">
      <c r="A182" s="20">
        <v>42</v>
      </c>
      <c r="B182" s="20">
        <v>2.75</v>
      </c>
      <c r="C182" s="22">
        <f>7330/373</f>
        <v>19.651474530831099</v>
      </c>
    </row>
    <row r="183" spans="1:3" x14ac:dyDescent="0.35">
      <c r="A183" s="20">
        <v>42</v>
      </c>
      <c r="B183" s="20">
        <v>2.75</v>
      </c>
      <c r="C183" s="22">
        <f>3660/67</f>
        <v>54.626865671641788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e9528c21-00ee-45a7-9fc9-b9f112d7673e" origin="userSelected"/>
</file>

<file path=customXml/itemProps1.xml><?xml version="1.0" encoding="utf-8"?>
<ds:datastoreItem xmlns:ds="http://schemas.openxmlformats.org/officeDocument/2006/customXml" ds:itemID="{01BC9DE3-BC55-44D9-B7BB-2F3D2229319B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References</vt:lpstr>
      <vt:lpstr>References_DBD</vt:lpstr>
      <vt:lpstr>Individual mass of particles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Martin</dc:creator>
  <cp:lastModifiedBy>Cecilia Martin</cp:lastModifiedBy>
  <cp:lastPrinted>2021-02-26T07:41:51Z</cp:lastPrinted>
  <dcterms:created xsi:type="dcterms:W3CDTF">2020-10-07T10:21:08Z</dcterms:created>
  <dcterms:modified xsi:type="dcterms:W3CDTF">2021-10-17T12:59:15Z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07eedc8d-a88d-46fc-84e0-709d900fa315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gY4lIJF+OXeyAn9ULDHqBgwj/ax7AfDG</vt:lpwstr>
  </property>
</Properties>
</file>