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sthp/CLASSES/5340/weekly work/Week 8/"/>
    </mc:Choice>
  </mc:AlternateContent>
  <xr:revisionPtr revIDLastSave="0" documentId="13_ncr:1_{E4A7F8E0-702A-E744-980C-2C6AD6F96133}" xr6:coauthVersionLast="46" xr6:coauthVersionMax="46" xr10:uidLastSave="{00000000-0000-0000-0000-000000000000}"/>
  <bookViews>
    <workbookView xWindow="12080" yWindow="1240" windowWidth="22800" windowHeight="14680" xr2:uid="{7C1257FD-9FAA-594C-8E5C-BCE80465703A}"/>
  </bookViews>
  <sheets>
    <sheet name="B AND K PRIMAL" sheetId="1" r:id="rId1"/>
    <sheet name="B AND K DUAL" sheetId="2" r:id="rId2"/>
    <sheet name="With Skipper" sheetId="3" r:id="rId3"/>
  </sheets>
  <definedNames>
    <definedName name="solver_adj" localSheetId="1" hidden="1">'B AND K DUAL'!$B$1:$B$3</definedName>
    <definedName name="solver_adj" localSheetId="0" hidden="1">'B AND K PRIMAL'!$B$1:$B$2</definedName>
    <definedName name="solver_adj" localSheetId="2" hidden="1">'With Skipper'!$B$1:$B$3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ng" localSheetId="1" hidden="1">2</definedName>
    <definedName name="solver_eng" localSheetId="0" hidden="1">2</definedName>
    <definedName name="solver_eng" localSheetId="2" hidden="1">2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'B AND K DUAL'!$B$9</definedName>
    <definedName name="solver_lhs1" localSheetId="0" hidden="1">'B AND K PRIMAL'!$B$10</definedName>
    <definedName name="solver_lhs1" localSheetId="2" hidden="1">'With Skipper'!$B$10</definedName>
    <definedName name="solver_lhs2" localSheetId="1" hidden="1">'B AND K DUAL'!$B$8</definedName>
    <definedName name="solver_lhs2" localSheetId="0" hidden="1">'B AND K PRIMAL'!$B$8</definedName>
    <definedName name="solver_lhs2" localSheetId="2" hidden="1">'With Skipper'!$B$11</definedName>
    <definedName name="solver_lhs3" localSheetId="0" hidden="1">'B AND K PRIMAL'!$B$9</definedName>
    <definedName name="solver_lhs3" localSheetId="2" hidden="1">'With Skipper'!$B$9</definedName>
    <definedName name="solver_lin" localSheetId="1" hidden="1">1</definedName>
    <definedName name="solver_lin" localSheetId="0" hidden="1">1</definedName>
    <definedName name="solver_lin" localSheetId="2" hidden="1">1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2</definedName>
    <definedName name="solver_num" localSheetId="0" hidden="1">3</definedName>
    <definedName name="solver_num" localSheetId="2" hidden="1">3</definedName>
    <definedName name="solver_opt" localSheetId="1" hidden="1">'B AND K DUAL'!$B$6</definedName>
    <definedName name="solver_opt" localSheetId="0" hidden="1">'B AND K PRIMAL'!$B$5</definedName>
    <definedName name="solver_opt" localSheetId="2" hidden="1">'With Skipper'!$B$7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el1" localSheetId="1" hidden="1">3</definedName>
    <definedName name="solver_rel1" localSheetId="0" hidden="1">1</definedName>
    <definedName name="solver_rel1" localSheetId="2" hidden="1">1</definedName>
    <definedName name="solver_rel2" localSheetId="1" hidden="1">3</definedName>
    <definedName name="solver_rel2" localSheetId="0" hidden="1">1</definedName>
    <definedName name="solver_rel2" localSheetId="2" hidden="1">1</definedName>
    <definedName name="solver_rel3" localSheetId="0" hidden="1">1</definedName>
    <definedName name="solver_rel3" localSheetId="2" hidden="1">1</definedName>
    <definedName name="solver_rhs1" localSheetId="1" hidden="1">'B AND K DUAL'!$D$9</definedName>
    <definedName name="solver_rhs1" localSheetId="0" hidden="1">'B AND K PRIMAL'!$D$10</definedName>
    <definedName name="solver_rhs1" localSheetId="2" hidden="1">'With Skipper'!$D$10</definedName>
    <definedName name="solver_rhs2" localSheetId="1" hidden="1">'B AND K DUAL'!$D$8</definedName>
    <definedName name="solver_rhs2" localSheetId="0" hidden="1">'B AND K PRIMAL'!$D$8</definedName>
    <definedName name="solver_rhs2" localSheetId="2" hidden="1">'With Skipper'!$D$11</definedName>
    <definedName name="solver_rhs3" localSheetId="0" hidden="1">'B AND K PRIMAL'!$D$9</definedName>
    <definedName name="solver_rhs3" localSheetId="2" hidden="1">'With Skipper'!$D$9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1</definedName>
    <definedName name="solver_typ" localSheetId="2" hidden="1">1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2</definedName>
    <definedName name="solver_ver" localSheetId="0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B10" i="3"/>
  <c r="B9" i="3"/>
  <c r="B7" i="3"/>
  <c r="B10" i="1"/>
  <c r="B9" i="1"/>
  <c r="B8" i="1"/>
  <c r="B5" i="1"/>
  <c r="E28" i="2"/>
  <c r="E33" i="2" s="1"/>
  <c r="F28" i="2"/>
  <c r="F33" i="2" s="1"/>
  <c r="I29" i="2"/>
  <c r="I34" i="2" s="1"/>
  <c r="C29" i="2"/>
  <c r="C34" i="2" s="1"/>
  <c r="D29" i="2"/>
  <c r="D34" i="2" s="1"/>
  <c r="E29" i="2"/>
  <c r="E34" i="2" s="1"/>
  <c r="F29" i="2"/>
  <c r="F34" i="2" s="1"/>
  <c r="G29" i="2"/>
  <c r="G28" i="2" s="1"/>
  <c r="G33" i="2" s="1"/>
  <c r="H29" i="2"/>
  <c r="H28" i="2" s="1"/>
  <c r="H33" i="2" s="1"/>
  <c r="B29" i="2"/>
  <c r="B28" i="2" s="1"/>
  <c r="B33" i="2" s="1"/>
  <c r="J24" i="2"/>
  <c r="J23" i="2"/>
  <c r="C22" i="2"/>
  <c r="D22" i="2"/>
  <c r="E22" i="2"/>
  <c r="F22" i="2"/>
  <c r="G22" i="2"/>
  <c r="H22" i="2"/>
  <c r="I22" i="2"/>
  <c r="B22" i="2"/>
  <c r="B9" i="2"/>
  <c r="B8" i="2"/>
  <c r="B6" i="2"/>
  <c r="C24" i="1"/>
  <c r="C30" i="1" s="1"/>
  <c r="D24" i="1"/>
  <c r="D30" i="1" s="1"/>
  <c r="E24" i="1"/>
  <c r="E30" i="1" s="1"/>
  <c r="F24" i="1"/>
  <c r="F30" i="1" s="1"/>
  <c r="G24" i="1"/>
  <c r="B24" i="1"/>
  <c r="B30" i="1" s="1"/>
  <c r="D23" i="1"/>
  <c r="C23" i="1"/>
  <c r="C29" i="1" s="1"/>
  <c r="B23" i="1"/>
  <c r="B25" i="1" s="1"/>
  <c r="E23" i="1"/>
  <c r="F23" i="1"/>
  <c r="F25" i="1" s="1"/>
  <c r="G23" i="1"/>
  <c r="G25" i="1" s="1"/>
  <c r="H19" i="1"/>
  <c r="H18" i="1"/>
  <c r="H17" i="1"/>
  <c r="B22" i="1" l="1"/>
  <c r="F31" i="1"/>
  <c r="E29" i="1"/>
  <c r="H24" i="1"/>
  <c r="G27" i="2"/>
  <c r="G32" i="2" s="1"/>
  <c r="E27" i="2"/>
  <c r="E32" i="2" s="1"/>
  <c r="B27" i="2"/>
  <c r="B32" i="2" s="1"/>
  <c r="D27" i="2"/>
  <c r="C27" i="2"/>
  <c r="H27" i="2"/>
  <c r="H32" i="2" s="1"/>
  <c r="D28" i="2"/>
  <c r="D33" i="2" s="1"/>
  <c r="H34" i="2"/>
  <c r="G34" i="2"/>
  <c r="I27" i="2"/>
  <c r="F27" i="2"/>
  <c r="F32" i="2" s="1"/>
  <c r="I28" i="2"/>
  <c r="B34" i="2"/>
  <c r="J29" i="2"/>
  <c r="C28" i="2"/>
  <c r="C33" i="2" s="1"/>
  <c r="B31" i="1"/>
  <c r="D29" i="1"/>
  <c r="H25" i="1"/>
  <c r="B28" i="1"/>
  <c r="F22" i="1"/>
  <c r="F28" i="1" s="1"/>
  <c r="E22" i="1"/>
  <c r="E28" i="1" s="1"/>
  <c r="E25" i="1"/>
  <c r="E31" i="1" s="1"/>
  <c r="B29" i="1"/>
  <c r="D22" i="1"/>
  <c r="D28" i="1" s="1"/>
  <c r="D25" i="1"/>
  <c r="D31" i="1" s="1"/>
  <c r="G30" i="1"/>
  <c r="G29" i="1" s="1"/>
  <c r="C22" i="1"/>
  <c r="C28" i="1" s="1"/>
  <c r="C25" i="1"/>
  <c r="C31" i="1" s="1"/>
  <c r="F29" i="1"/>
  <c r="H23" i="1"/>
  <c r="G22" i="1"/>
  <c r="G28" i="1" l="1"/>
  <c r="D32" i="2"/>
  <c r="C32" i="2"/>
  <c r="I33" i="2"/>
  <c r="I32" i="2" s="1"/>
  <c r="J28" i="2"/>
  <c r="G31" i="1"/>
</calcChain>
</file>

<file path=xl/sharedStrings.xml><?xml version="1.0" encoding="utf-8"?>
<sst xmlns="http://schemas.openxmlformats.org/spreadsheetml/2006/main" count="109" uniqueCount="37">
  <si>
    <t>barbie</t>
  </si>
  <si>
    <t>ken</t>
  </si>
  <si>
    <t>plastic slack</t>
  </si>
  <si>
    <t>cardboard slack</t>
  </si>
  <si>
    <t>right hand side</t>
  </si>
  <si>
    <t>nylon    slack</t>
  </si>
  <si>
    <t>P slack</t>
  </si>
  <si>
    <t>N slack</t>
  </si>
  <si>
    <t>C slack</t>
  </si>
  <si>
    <t>RATIO</t>
  </si>
  <si>
    <t>plastic</t>
  </si>
  <si>
    <t>nylon</t>
  </si>
  <si>
    <t>cardboard</t>
  </si>
  <si>
    <t>Objective:</t>
  </si>
  <si>
    <t>minimize cost</t>
  </si>
  <si>
    <t>barbie needs:</t>
  </si>
  <si>
    <t>&gt;=</t>
  </si>
  <si>
    <t>ken needs:</t>
  </si>
  <si>
    <t xml:space="preserve">&gt;= </t>
  </si>
  <si>
    <t>barbie s1</t>
  </si>
  <si>
    <t>ken s2</t>
  </si>
  <si>
    <t>barbie a1</t>
  </si>
  <si>
    <t xml:space="preserve">ken a2 </t>
  </si>
  <si>
    <t>rhs</t>
  </si>
  <si>
    <t>negative Z</t>
  </si>
  <si>
    <t>ken a2</t>
  </si>
  <si>
    <t>ratio</t>
  </si>
  <si>
    <t xml:space="preserve">barbies = </t>
  </si>
  <si>
    <t xml:space="preserve">kens = </t>
  </si>
  <si>
    <t>objective</t>
  </si>
  <si>
    <t>maximize profit:</t>
  </si>
  <si>
    <t>Z</t>
  </si>
  <si>
    <t>constraints:</t>
  </si>
  <si>
    <t>&lt;=</t>
  </si>
  <si>
    <t>skipper</t>
  </si>
  <si>
    <t>max profit</t>
  </si>
  <si>
    <t xml:space="preserve">&lt;=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</si>
</sst>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64" fontId="0" fillId="0" borderId="0" xfId="1" applyNumberFormat="1" applyFont="1"/>
    <xf numFmtId="164" fontId="0" fillId="0" borderId="1" xfId="1" applyNumberFormat="1" applyFont="1" applyBorder="1"/>
    <xf numFmtId="164" fontId="0" fillId="2" borderId="1" xfId="1" applyNumberFormat="1" applyFont="1" applyFill="1" applyBorder="1"/>
    <xf numFmtId="164" fontId="0" fillId="0" borderId="2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641684</xdr:colOff>
      <xdr:row>0</xdr:row>
      <xdr:rowOff>120312</xdr:rowOff>
    </xdr:from>
    <xdr:to>
      <xdr:col>10</xdr:col>
      <xdr:colOff>187157</xdr:colOff>
      <xdr:row>12</xdr:row>
      <xdr:rowOff>93579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83E72-EC5F-9641-9659-D19A1777DCDC}"/>
            </a:ext>
          </a:extLst>
        </xdr:cNvPr>
        <xdr:cNvSpPr txBox="1"/>
      </xdr:nvSpPr>
      <xdr:spPr>
        <a:xfrm>
          <a:off x="4665579" y="120312"/>
          <a:ext cx="4317999" cy="1978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Barbie and Ken Problem</a:t>
          </a:r>
        </a:p>
        <a:p>
          <a:endParaRPr lang="en-US" sz="1100" b="1"/>
        </a:p>
        <a:p>
          <a:r>
            <a:rPr lang="en-US" sz="1100" b="1"/>
            <a:t>B1 = number</a:t>
          </a:r>
          <a:r>
            <a:rPr lang="en-US" sz="1100" b="1" baseline="0"/>
            <a:t> of barbies to make</a:t>
          </a:r>
        </a:p>
        <a:p>
          <a:r>
            <a:rPr lang="en-US" sz="1100" b="1" baseline="0"/>
            <a:t>B2 = number of kens to make</a:t>
          </a:r>
          <a:endParaRPr lang="en-US" sz="1100" b="1"/>
        </a:p>
        <a:p>
          <a:endParaRPr lang="en-US" sz="1100" b="1"/>
        </a:p>
        <a:p>
          <a:r>
            <a:rPr lang="en-US" sz="1100" b="1"/>
            <a:t>maximize profit:</a:t>
          </a:r>
          <a:r>
            <a:rPr lang="en-US" sz="1100" b="1" baseline="0"/>
            <a:t> Z = 6 B1 + 6.5 B2</a:t>
          </a:r>
        </a:p>
        <a:p>
          <a:endParaRPr lang="en-US" sz="1100" b="1" baseline="0"/>
        </a:p>
        <a:p>
          <a:r>
            <a:rPr lang="en-US" sz="1100" b="1" baseline="0"/>
            <a:t>subject to constraints:</a:t>
          </a:r>
        </a:p>
        <a:p>
          <a:endParaRPr lang="en-US" sz="1100" b="1" baseline="0"/>
        </a:p>
        <a:p>
          <a:r>
            <a:rPr lang="en-US" sz="1100" b="1" baseline="0"/>
            <a:t>plastic (oz): 12 B1 + 14 B2 &lt;= 100000</a:t>
          </a:r>
        </a:p>
        <a:p>
          <a:r>
            <a:rPr lang="en-US" sz="1100" b="1" baseline="0"/>
            <a:t>nylon (oz): 5 B1 &lt;= 30000</a:t>
          </a:r>
        </a:p>
        <a:p>
          <a:r>
            <a:rPr lang="en-US" sz="1100" b="1" baseline="0"/>
            <a:t>cardboard (oz) 4 B1 + 4 B2 &lt;= 35000</a:t>
          </a:r>
        </a:p>
        <a:p>
          <a:r>
            <a:rPr lang="en-US" sz="1100" b="1" baseline="0"/>
            <a:t>B1, B2 &gt;= 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355983</xdr:colOff>
      <xdr:row>0</xdr:row>
      <xdr:rowOff>144318</xdr:rowOff>
    </xdr:from>
    <xdr:to>
      <xdr:col>8</xdr:col>
      <xdr:colOff>990986</xdr:colOff>
      <xdr:row>12</xdr:row>
      <xdr:rowOff>173183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44F324-BC6D-744F-9F1B-CD4AFDE8F882}"/>
            </a:ext>
          </a:extLst>
        </xdr:cNvPr>
        <xdr:cNvSpPr txBox="1"/>
      </xdr:nvSpPr>
      <xdr:spPr>
        <a:xfrm>
          <a:off x="4829847" y="144318"/>
          <a:ext cx="4791366" cy="24534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Barbie and Ken DUAL Problem</a:t>
          </a:r>
        </a:p>
        <a:p>
          <a:endParaRPr lang="en-US" sz="1100" b="1"/>
        </a:p>
        <a:p>
          <a:r>
            <a:rPr lang="en-US" sz="1100" b="1"/>
            <a:t>B1 = price</a:t>
          </a:r>
          <a:r>
            <a:rPr lang="en-US" sz="1100" b="1" baseline="0"/>
            <a:t> to pay per unit of plastic</a:t>
          </a:r>
        </a:p>
        <a:p>
          <a:r>
            <a:rPr lang="en-US" sz="1100" b="1" baseline="0"/>
            <a:t>B2 = price to pay per unit of nylon</a:t>
          </a:r>
        </a:p>
        <a:p>
          <a:r>
            <a:rPr lang="en-US" sz="1100" b="1" baseline="0"/>
            <a:t>B3 = price to pay per unit of cardboard</a:t>
          </a:r>
          <a:endParaRPr lang="en-US" sz="1100" b="1"/>
        </a:p>
        <a:p>
          <a:endParaRPr lang="en-US" sz="1100" b="1"/>
        </a:p>
        <a:p>
          <a:r>
            <a:rPr lang="en-US" sz="1100" b="1"/>
            <a:t>minimize cost to buy company:</a:t>
          </a:r>
          <a:r>
            <a:rPr lang="en-US" sz="1100" b="1" baseline="0"/>
            <a:t> Z = 100000 B1 + 30000 B2 + 35000 B3</a:t>
          </a:r>
        </a:p>
        <a:p>
          <a:endParaRPr lang="en-US" sz="1100" b="1" baseline="0"/>
        </a:p>
        <a:p>
          <a:r>
            <a:rPr lang="en-US" sz="1100" b="1" baseline="0"/>
            <a:t>subject to constraints:</a:t>
          </a:r>
        </a:p>
        <a:p>
          <a:endParaRPr lang="en-US" sz="1100" b="1" baseline="0"/>
        </a:p>
        <a:p>
          <a:r>
            <a:rPr lang="en-US" sz="1100" b="1" baseline="0"/>
            <a:t>Barbie needs:  12 B1 + 5 B2 + 4 B3 &gt;= 6</a:t>
          </a:r>
        </a:p>
        <a:p>
          <a:r>
            <a:rPr lang="en-US" sz="1100" b="1" baseline="0"/>
            <a:t>Ken needs: 14 B1 + 0 B2 + 4 B3 &gt;= 6.5</a:t>
          </a:r>
        </a:p>
        <a:p>
          <a:r>
            <a:rPr lang="en-US" sz="1100" b="1" baseline="0"/>
            <a:t>B1, B2, B3 &gt;= 0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177800</xdr:rowOff>
    </xdr:from>
    <xdr:to>
      <xdr:col>10</xdr:col>
      <xdr:colOff>800100</xdr:colOff>
      <xdr:row>15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604BDA-989A-7148-BFB6-D06DD3E55193}"/>
            </a:ext>
          </a:extLst>
        </xdr:cNvPr>
        <xdr:cNvSpPr txBox="1"/>
      </xdr:nvSpPr>
      <xdr:spPr>
        <a:xfrm>
          <a:off x="4546600" y="177800"/>
          <a:ext cx="4508500" cy="300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Barbie and Ken Problem with Skipper</a:t>
          </a:r>
        </a:p>
        <a:p>
          <a:endParaRPr lang="en-US" sz="1100" b="1"/>
        </a:p>
        <a:p>
          <a:r>
            <a:rPr lang="en-US" sz="1100" b="1"/>
            <a:t>B1 = number</a:t>
          </a:r>
          <a:r>
            <a:rPr lang="en-US" sz="1100" b="1" baseline="0"/>
            <a:t> of barbies to make</a:t>
          </a:r>
        </a:p>
        <a:p>
          <a:r>
            <a:rPr lang="en-US" sz="1100" b="1" baseline="0"/>
            <a:t>B2 = number of kens to make</a:t>
          </a:r>
        </a:p>
        <a:p>
          <a:r>
            <a:rPr lang="en-US" sz="1100" b="1" baseline="0"/>
            <a:t>B3 = number of skippers to make</a:t>
          </a:r>
          <a:endParaRPr lang="en-US" sz="1100" b="1"/>
        </a:p>
        <a:p>
          <a:endParaRPr lang="en-US" sz="1100" b="1"/>
        </a:p>
        <a:p>
          <a:r>
            <a:rPr lang="en-US" sz="1100" b="1"/>
            <a:t>maximize profit:</a:t>
          </a:r>
          <a:r>
            <a:rPr lang="en-US" sz="1100" b="1" baseline="0"/>
            <a:t> Z = 6 B1 + 6.5 B2 + 6.25 B3</a:t>
          </a:r>
        </a:p>
        <a:p>
          <a:endParaRPr lang="en-US" sz="1100" b="1" baseline="0"/>
        </a:p>
        <a:p>
          <a:r>
            <a:rPr lang="en-US" sz="1100" b="1" baseline="0"/>
            <a:t>subject to constraints:</a:t>
          </a:r>
        </a:p>
        <a:p>
          <a:endParaRPr lang="en-US" sz="1100" b="1" baseline="0"/>
        </a:p>
        <a:p>
          <a:r>
            <a:rPr lang="en-US" sz="1100" b="1" baseline="0"/>
            <a:t>plastic (oz): 12 B1 + 14 B2 + 9 B3&lt;= 100000</a:t>
          </a:r>
        </a:p>
        <a:p>
          <a:r>
            <a:rPr lang="en-US" sz="1100" b="1" baseline="0"/>
            <a:t>nylon (oz): 5 B1+ 4 B3 &lt;= 30000</a:t>
          </a:r>
        </a:p>
        <a:p>
          <a:r>
            <a:rPr lang="en-US" sz="1100" b="1" baseline="0"/>
            <a:t>cardboard (oz) 4 B1 + 4 B2  + 4 B3&lt;= 35000</a:t>
          </a:r>
        </a:p>
        <a:p>
          <a:r>
            <a:rPr lang="en-US" sz="1100" b="1" baseline="0"/>
            <a:t>B1, B2, B3 &gt;= 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F82C-BEE0-1044-81EE-9637A29A2373}">
  <dimension ref="A1:H31"/>
  <sheetViews>
    <sheetView tabSelected="1" zoomScaleNormal="100" workbookViewId="0">
      <selection activeCell="D28" sqref="D28"/>
    </sheetView>
  </sheetViews>
  <sheetFormatPr baseColWidth="10" defaultRowHeight="16" x14ac:dyDescent="0.2"/>
  <cols>
    <col min="1" max="1" width="14.33203125" customWidth="1"/>
    <col min="2" max="2" width="18.33203125" style="2" customWidth="1"/>
    <col min="3" max="7" width="10" style="2" customWidth="1"/>
    <col min="8" max="8" width="10.83203125" style="2"/>
  </cols>
  <sheetData>
    <row r="1" spans="1:8" x14ac:dyDescent="0.2">
      <c r="A1" t="s">
        <v>27</v>
      </c>
      <c r="B1" s="2">
        <v>6000</v>
      </c>
    </row>
    <row r="2" spans="1:8" x14ac:dyDescent="0.2">
      <c r="A2" t="s">
        <v>28</v>
      </c>
      <c r="B2" s="2">
        <v>2000</v>
      </c>
    </row>
    <row r="4" spans="1:8" x14ac:dyDescent="0.2">
      <c r="A4" t="s">
        <v>29</v>
      </c>
    </row>
    <row r="5" spans="1:8" x14ac:dyDescent="0.2">
      <c r="A5" t="s">
        <v>30</v>
      </c>
      <c r="B5" s="2">
        <f>6*B1+6.5*B2</f>
        <v>49000</v>
      </c>
    </row>
    <row r="7" spans="1:8" x14ac:dyDescent="0.2">
      <c r="A7" t="s">
        <v>32</v>
      </c>
    </row>
    <row r="8" spans="1:8" x14ac:dyDescent="0.2">
      <c r="A8" t="s">
        <v>10</v>
      </c>
      <c r="B8" s="2">
        <f>12*B1 + 14 * B2</f>
        <v>100000</v>
      </c>
      <c r="C8" s="2" t="s">
        <v>33</v>
      </c>
      <c r="D8" s="2">
        <v>100000</v>
      </c>
    </row>
    <row r="9" spans="1:8" x14ac:dyDescent="0.2">
      <c r="A9" t="s">
        <v>11</v>
      </c>
      <c r="B9" s="2">
        <f>5*B1</f>
        <v>30000</v>
      </c>
      <c r="C9" s="2" t="s">
        <v>33</v>
      </c>
      <c r="D9" s="2">
        <v>30000</v>
      </c>
    </row>
    <row r="10" spans="1:8" x14ac:dyDescent="0.2">
      <c r="A10" t="s">
        <v>12</v>
      </c>
      <c r="B10" s="2">
        <f>4*(B1+B2)</f>
        <v>32000</v>
      </c>
      <c r="C10" s="2" t="s">
        <v>33</v>
      </c>
      <c r="D10" s="2">
        <v>35000</v>
      </c>
    </row>
    <row r="15" spans="1:8" s="1" customFormat="1" ht="34" x14ac:dyDescent="0.2">
      <c r="B15" s="1" t="s">
        <v>0</v>
      </c>
      <c r="C15" s="4" t="s">
        <v>1</v>
      </c>
      <c r="D15" s="1" t="s">
        <v>2</v>
      </c>
      <c r="E15" s="1" t="s">
        <v>5</v>
      </c>
      <c r="F15" s="1" t="s">
        <v>3</v>
      </c>
      <c r="G15" s="1" t="s">
        <v>4</v>
      </c>
    </row>
    <row r="16" spans="1:8" x14ac:dyDescent="0.2">
      <c r="A16" t="s">
        <v>31</v>
      </c>
      <c r="B16" s="3">
        <v>-6</v>
      </c>
      <c r="C16" s="5">
        <v>-6.5</v>
      </c>
      <c r="D16" s="3">
        <v>0</v>
      </c>
      <c r="E16" s="3">
        <v>0</v>
      </c>
      <c r="F16" s="3">
        <v>0</v>
      </c>
      <c r="G16" s="3">
        <v>0</v>
      </c>
      <c r="H16" s="2" t="s">
        <v>9</v>
      </c>
    </row>
    <row r="17" spans="1:8" x14ac:dyDescent="0.2">
      <c r="A17" s="6" t="s">
        <v>6</v>
      </c>
      <c r="B17" s="5">
        <v>12</v>
      </c>
      <c r="C17" s="5">
        <v>14</v>
      </c>
      <c r="D17" s="5">
        <v>1</v>
      </c>
      <c r="E17" s="5">
        <v>0</v>
      </c>
      <c r="F17" s="5">
        <v>0</v>
      </c>
      <c r="G17" s="5">
        <v>100000</v>
      </c>
      <c r="H17" s="7">
        <f>G17/C17</f>
        <v>7142.8571428571431</v>
      </c>
    </row>
    <row r="18" spans="1:8" x14ac:dyDescent="0.2">
      <c r="A18" t="s">
        <v>7</v>
      </c>
      <c r="B18" s="3">
        <v>5</v>
      </c>
      <c r="C18" s="5">
        <v>0</v>
      </c>
      <c r="D18" s="3">
        <v>0</v>
      </c>
      <c r="E18" s="3">
        <v>1</v>
      </c>
      <c r="F18" s="3">
        <v>0</v>
      </c>
      <c r="G18" s="3">
        <v>30000</v>
      </c>
      <c r="H18" s="2" t="e">
        <f>G18/C18</f>
        <v>#DIV/0!</v>
      </c>
    </row>
    <row r="19" spans="1:8" x14ac:dyDescent="0.2">
      <c r="A19" t="s">
        <v>8</v>
      </c>
      <c r="B19" s="3">
        <v>4</v>
      </c>
      <c r="C19" s="5">
        <v>4</v>
      </c>
      <c r="D19" s="3">
        <v>0</v>
      </c>
      <c r="E19" s="3">
        <v>0</v>
      </c>
      <c r="F19" s="3">
        <v>1</v>
      </c>
      <c r="G19" s="3">
        <v>35000</v>
      </c>
      <c r="H19" s="2">
        <f>G19/C19</f>
        <v>8750</v>
      </c>
    </row>
    <row r="21" spans="1:8" ht="34" x14ac:dyDescent="0.2">
      <c r="A21" s="1"/>
      <c r="B21" s="4" t="s">
        <v>0</v>
      </c>
      <c r="C21" s="1" t="s">
        <v>1</v>
      </c>
      <c r="D21" s="1" t="s">
        <v>2</v>
      </c>
      <c r="E21" s="1" t="s">
        <v>5</v>
      </c>
      <c r="F21" s="1" t="s">
        <v>3</v>
      </c>
      <c r="G21" s="1" t="s">
        <v>4</v>
      </c>
    </row>
    <row r="22" spans="1:8" x14ac:dyDescent="0.2">
      <c r="A22" t="s">
        <v>31</v>
      </c>
      <c r="B22" s="5">
        <f>B16+6.5*B23</f>
        <v>-0.42857142857142883</v>
      </c>
      <c r="C22" s="3">
        <f t="shared" ref="C22:G22" si="0">C16+6.5*C23</f>
        <v>0</v>
      </c>
      <c r="D22" s="3">
        <f t="shared" si="0"/>
        <v>0.46428571428571425</v>
      </c>
      <c r="E22" s="3">
        <f t="shared" si="0"/>
        <v>0</v>
      </c>
      <c r="F22" s="3">
        <f t="shared" si="0"/>
        <v>0</v>
      </c>
      <c r="G22" s="3">
        <f t="shared" si="0"/>
        <v>46428.571428571428</v>
      </c>
      <c r="H22" s="2" t="s">
        <v>9</v>
      </c>
    </row>
    <row r="23" spans="1:8" x14ac:dyDescent="0.2">
      <c r="A23" t="s">
        <v>1</v>
      </c>
      <c r="B23" s="5">
        <f>B17/14</f>
        <v>0.8571428571428571</v>
      </c>
      <c r="C23" s="8">
        <f>C17/14</f>
        <v>1</v>
      </c>
      <c r="D23" s="3">
        <f>D17/14</f>
        <v>7.1428571428571425E-2</v>
      </c>
      <c r="E23" s="3">
        <f t="shared" ref="E23:G23" si="1">E17/14</f>
        <v>0</v>
      </c>
      <c r="F23" s="3">
        <f t="shared" si="1"/>
        <v>0</v>
      </c>
      <c r="G23" s="3">
        <f t="shared" si="1"/>
        <v>7142.8571428571431</v>
      </c>
      <c r="H23" s="2">
        <f>G23/B23</f>
        <v>8333.3333333333339</v>
      </c>
    </row>
    <row r="24" spans="1:8" x14ac:dyDescent="0.2">
      <c r="A24" s="6" t="s">
        <v>7</v>
      </c>
      <c r="B24" s="5">
        <f>B18</f>
        <v>5</v>
      </c>
      <c r="C24" s="5">
        <f t="shared" ref="C24:G24" si="2">C18</f>
        <v>0</v>
      </c>
      <c r="D24" s="5">
        <f t="shared" si="2"/>
        <v>0</v>
      </c>
      <c r="E24" s="5">
        <f t="shared" si="2"/>
        <v>1</v>
      </c>
      <c r="F24" s="5">
        <f t="shared" si="2"/>
        <v>0</v>
      </c>
      <c r="G24" s="5">
        <f t="shared" si="2"/>
        <v>30000</v>
      </c>
      <c r="H24" s="7">
        <f t="shared" ref="H24:H25" si="3">G24/B24</f>
        <v>6000</v>
      </c>
    </row>
    <row r="25" spans="1:8" x14ac:dyDescent="0.2">
      <c r="A25" t="s">
        <v>8</v>
      </c>
      <c r="B25" s="5">
        <f>B19-4*B23</f>
        <v>0.57142857142857162</v>
      </c>
      <c r="C25" s="3">
        <f t="shared" ref="C25:G25" si="4">C19-4*C23</f>
        <v>0</v>
      </c>
      <c r="D25" s="3">
        <f t="shared" si="4"/>
        <v>-0.2857142857142857</v>
      </c>
      <c r="E25" s="3">
        <f t="shared" si="4"/>
        <v>0</v>
      </c>
      <c r="F25" s="3">
        <f t="shared" si="4"/>
        <v>1</v>
      </c>
      <c r="G25" s="3">
        <f t="shared" si="4"/>
        <v>6428.5714285714275</v>
      </c>
      <c r="H25" s="2">
        <f t="shared" si="3"/>
        <v>11249.999999999995</v>
      </c>
    </row>
    <row r="27" spans="1:8" ht="34" x14ac:dyDescent="0.2">
      <c r="A27" s="1"/>
      <c r="B27" s="1" t="s">
        <v>0</v>
      </c>
      <c r="C27" s="1" t="s">
        <v>1</v>
      </c>
      <c r="D27" s="1" t="s">
        <v>2</v>
      </c>
      <c r="E27" s="1" t="s">
        <v>5</v>
      </c>
      <c r="F27" s="1" t="s">
        <v>3</v>
      </c>
      <c r="G27" s="1" t="s">
        <v>4</v>
      </c>
    </row>
    <row r="28" spans="1:8" x14ac:dyDescent="0.2">
      <c r="A28" t="s">
        <v>31</v>
      </c>
      <c r="B28" s="9">
        <f>B22+0.428571429*B30</f>
        <v>4.2857117854566695E-10</v>
      </c>
      <c r="C28" s="9">
        <f t="shared" ref="C28:G28" si="5">C22+0.428571429*C30</f>
        <v>0</v>
      </c>
      <c r="D28" s="9">
        <f t="shared" si="5"/>
        <v>0.46428571428571425</v>
      </c>
      <c r="E28" s="9">
        <f t="shared" si="5"/>
        <v>8.5714285800000012E-2</v>
      </c>
      <c r="F28" s="9">
        <f t="shared" si="5"/>
        <v>0</v>
      </c>
      <c r="G28" s="9">
        <f t="shared" si="5"/>
        <v>49000.000002571425</v>
      </c>
    </row>
    <row r="29" spans="1:8" x14ac:dyDescent="0.2">
      <c r="A29" t="s">
        <v>1</v>
      </c>
      <c r="B29" s="9">
        <f>B23-0.857142857*B30</f>
        <v>1.4285705951522232E-10</v>
      </c>
      <c r="C29" s="9">
        <f t="shared" ref="C29:G29" si="6">C23-0.857142857*C30</f>
        <v>1</v>
      </c>
      <c r="D29" s="9">
        <f t="shared" si="6"/>
        <v>7.1428571428571425E-2</v>
      </c>
      <c r="E29" s="9">
        <f t="shared" si="6"/>
        <v>-0.17142857140000001</v>
      </c>
      <c r="F29" s="9">
        <f t="shared" si="6"/>
        <v>0</v>
      </c>
      <c r="G29" s="9">
        <f t="shared" si="6"/>
        <v>2000.0000008571433</v>
      </c>
    </row>
    <row r="30" spans="1:8" x14ac:dyDescent="0.2">
      <c r="A30" t="s">
        <v>0</v>
      </c>
      <c r="B30" s="9">
        <f>B24/5</f>
        <v>1</v>
      </c>
      <c r="C30" s="9">
        <f t="shared" ref="C30:G30" si="7">C24/5</f>
        <v>0</v>
      </c>
      <c r="D30" s="9">
        <f t="shared" si="7"/>
        <v>0</v>
      </c>
      <c r="E30" s="9">
        <f t="shared" si="7"/>
        <v>0.2</v>
      </c>
      <c r="F30" s="9">
        <f t="shared" si="7"/>
        <v>0</v>
      </c>
      <c r="G30" s="9">
        <f t="shared" si="7"/>
        <v>6000</v>
      </c>
    </row>
    <row r="31" spans="1:8" x14ac:dyDescent="0.2">
      <c r="A31" t="s">
        <v>8</v>
      </c>
      <c r="B31" s="9">
        <f>B25-0.571428571*B30</f>
        <v>4.285716226348768E-10</v>
      </c>
      <c r="C31" s="9">
        <f t="shared" ref="C31:G31" si="8">C25-0.571428571*C30</f>
        <v>0</v>
      </c>
      <c r="D31" s="9">
        <f t="shared" si="8"/>
        <v>-0.2857142857142857</v>
      </c>
      <c r="E31" s="9">
        <f t="shared" si="8"/>
        <v>-0.1142857142</v>
      </c>
      <c r="F31" s="9">
        <f t="shared" si="8"/>
        <v>1</v>
      </c>
      <c r="G31" s="9">
        <f t="shared" si="8"/>
        <v>3000.0000025714276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898FD-44CF-3949-AA25-5226B74F6D62}">
  <dimension ref="A1:J34"/>
  <sheetViews>
    <sheetView topLeftCell="B4" zoomScaleNormal="100" workbookViewId="0">
      <selection activeCell="I33" sqref="I33:I34"/>
    </sheetView>
  </sheetViews>
  <sheetFormatPr baseColWidth="10" defaultRowHeight="16" x14ac:dyDescent="0.2"/>
  <cols>
    <col min="1" max="1" width="14.6640625" customWidth="1"/>
    <col min="2" max="2" width="15.6640625" style="12" customWidth="1"/>
    <col min="3" max="4" width="15" style="12" bestFit="1" customWidth="1"/>
    <col min="5" max="6" width="14.33203125" style="12" bestFit="1" customWidth="1"/>
    <col min="7" max="7" width="17" style="12" customWidth="1"/>
    <col min="8" max="8" width="16.83203125" style="12" customWidth="1"/>
    <col min="9" max="9" width="16" style="12" bestFit="1" customWidth="1"/>
    <col min="10" max="10" width="11.1640625" style="12" bestFit="1" customWidth="1"/>
  </cols>
  <sheetData>
    <row r="1" spans="1:9" x14ac:dyDescent="0.2">
      <c r="A1" t="s">
        <v>10</v>
      </c>
      <c r="B1" s="12">
        <v>0.46428571428571425</v>
      </c>
    </row>
    <row r="2" spans="1:9" x14ac:dyDescent="0.2">
      <c r="A2" t="s">
        <v>11</v>
      </c>
      <c r="B2" s="12">
        <v>8.5714285714285757E-2</v>
      </c>
    </row>
    <row r="3" spans="1:9" x14ac:dyDescent="0.2">
      <c r="A3" t="s">
        <v>12</v>
      </c>
      <c r="B3" s="12">
        <v>0</v>
      </c>
    </row>
    <row r="5" spans="1:9" x14ac:dyDescent="0.2">
      <c r="A5" t="s">
        <v>13</v>
      </c>
    </row>
    <row r="6" spans="1:9" x14ac:dyDescent="0.2">
      <c r="A6" t="s">
        <v>14</v>
      </c>
      <c r="B6" s="12">
        <f>100000*B1+30000*B2+35000*B3</f>
        <v>49000</v>
      </c>
    </row>
    <row r="8" spans="1:9" x14ac:dyDescent="0.2">
      <c r="A8" t="s">
        <v>15</v>
      </c>
      <c r="B8" s="12">
        <f>12*B1+5*B2+4*B3</f>
        <v>6</v>
      </c>
      <c r="C8" s="12" t="s">
        <v>16</v>
      </c>
      <c r="D8" s="12">
        <v>6</v>
      </c>
    </row>
    <row r="9" spans="1:9" x14ac:dyDescent="0.2">
      <c r="A9" t="s">
        <v>17</v>
      </c>
      <c r="B9" s="12">
        <f>14*B1+0*B2+4*B3</f>
        <v>6.4999999999999991</v>
      </c>
      <c r="C9" s="12" t="s">
        <v>18</v>
      </c>
      <c r="D9" s="12">
        <v>6.5</v>
      </c>
    </row>
    <row r="16" spans="1:9" x14ac:dyDescent="0.2">
      <c r="A16" s="10"/>
      <c r="B16" s="13" t="s">
        <v>10</v>
      </c>
      <c r="C16" s="13" t="s">
        <v>11</v>
      </c>
      <c r="D16" s="13" t="s">
        <v>12</v>
      </c>
      <c r="E16" s="13" t="s">
        <v>19</v>
      </c>
      <c r="F16" s="13" t="s">
        <v>20</v>
      </c>
      <c r="G16" s="13" t="s">
        <v>21</v>
      </c>
      <c r="H16" s="13" t="s">
        <v>22</v>
      </c>
      <c r="I16" s="13" t="s">
        <v>23</v>
      </c>
    </row>
    <row r="17" spans="1:10" x14ac:dyDescent="0.2">
      <c r="A17" s="10" t="s">
        <v>24</v>
      </c>
      <c r="B17" s="13">
        <v>100000</v>
      </c>
      <c r="C17" s="13">
        <v>30000</v>
      </c>
      <c r="D17" s="13">
        <v>35000</v>
      </c>
      <c r="E17" s="13">
        <v>0</v>
      </c>
      <c r="F17" s="13">
        <v>0</v>
      </c>
      <c r="G17" s="13">
        <v>1000000</v>
      </c>
      <c r="H17" s="13">
        <v>1000000</v>
      </c>
      <c r="I17" s="13">
        <v>0</v>
      </c>
    </row>
    <row r="18" spans="1:10" x14ac:dyDescent="0.2">
      <c r="A18" s="10" t="s">
        <v>21</v>
      </c>
      <c r="B18" s="13">
        <v>12</v>
      </c>
      <c r="C18" s="13">
        <v>5</v>
      </c>
      <c r="D18" s="13">
        <v>4</v>
      </c>
      <c r="E18" s="13">
        <v>-1</v>
      </c>
      <c r="F18" s="13">
        <v>0</v>
      </c>
      <c r="G18" s="13">
        <v>1</v>
      </c>
      <c r="H18" s="13">
        <v>0</v>
      </c>
      <c r="I18" s="13">
        <v>6</v>
      </c>
    </row>
    <row r="19" spans="1:10" x14ac:dyDescent="0.2">
      <c r="A19" s="10" t="s">
        <v>25</v>
      </c>
      <c r="B19" s="13">
        <v>14</v>
      </c>
      <c r="C19" s="13">
        <v>0</v>
      </c>
      <c r="D19" s="13">
        <v>4</v>
      </c>
      <c r="E19" s="13">
        <v>0</v>
      </c>
      <c r="F19" s="13">
        <v>-1</v>
      </c>
      <c r="G19" s="13">
        <v>0</v>
      </c>
      <c r="H19" s="13">
        <v>1</v>
      </c>
      <c r="I19" s="13">
        <v>6.5</v>
      </c>
    </row>
    <row r="21" spans="1:10" x14ac:dyDescent="0.2">
      <c r="A21" s="10"/>
      <c r="B21" s="14" t="s">
        <v>10</v>
      </c>
      <c r="C21" s="13" t="s">
        <v>11</v>
      </c>
      <c r="D21" s="13" t="s">
        <v>12</v>
      </c>
      <c r="E21" s="13" t="s">
        <v>19</v>
      </c>
      <c r="F21" s="13" t="s">
        <v>20</v>
      </c>
      <c r="G21" s="13" t="s">
        <v>21</v>
      </c>
      <c r="H21" s="13" t="s">
        <v>22</v>
      </c>
      <c r="I21" s="13" t="s">
        <v>23</v>
      </c>
    </row>
    <row r="22" spans="1:10" x14ac:dyDescent="0.2">
      <c r="A22" s="10" t="s">
        <v>24</v>
      </c>
      <c r="B22" s="14">
        <f>B17-1000000*(B18+B19)</f>
        <v>-25900000</v>
      </c>
      <c r="C22" s="13">
        <f t="shared" ref="C22:I22" si="0">C17-1000000*(C18+C19)</f>
        <v>-4970000</v>
      </c>
      <c r="D22" s="13">
        <f t="shared" si="0"/>
        <v>-7965000</v>
      </c>
      <c r="E22" s="13">
        <f t="shared" si="0"/>
        <v>1000000</v>
      </c>
      <c r="F22" s="13">
        <f t="shared" si="0"/>
        <v>1000000</v>
      </c>
      <c r="G22" s="13">
        <f t="shared" si="0"/>
        <v>0</v>
      </c>
      <c r="H22" s="13">
        <f t="shared" si="0"/>
        <v>0</v>
      </c>
      <c r="I22" s="13">
        <f t="shared" si="0"/>
        <v>-12500000</v>
      </c>
      <c r="J22" s="12" t="s">
        <v>26</v>
      </c>
    </row>
    <row r="23" spans="1:10" x14ac:dyDescent="0.2">
      <c r="A23" s="10" t="s">
        <v>21</v>
      </c>
      <c r="B23" s="14">
        <v>12</v>
      </c>
      <c r="C23" s="13">
        <v>5</v>
      </c>
      <c r="D23" s="13">
        <v>4</v>
      </c>
      <c r="E23" s="13">
        <v>-1</v>
      </c>
      <c r="F23" s="13">
        <v>0</v>
      </c>
      <c r="G23" s="13">
        <v>1</v>
      </c>
      <c r="H23" s="13">
        <v>0</v>
      </c>
      <c r="I23" s="13">
        <v>6</v>
      </c>
      <c r="J23" s="12">
        <f>I23/B23</f>
        <v>0.5</v>
      </c>
    </row>
    <row r="24" spans="1:10" x14ac:dyDescent="0.2">
      <c r="A24" s="11" t="s">
        <v>25</v>
      </c>
      <c r="B24" s="14">
        <v>14</v>
      </c>
      <c r="C24" s="14">
        <v>0</v>
      </c>
      <c r="D24" s="14">
        <v>4</v>
      </c>
      <c r="E24" s="14">
        <v>0</v>
      </c>
      <c r="F24" s="14">
        <v>-1</v>
      </c>
      <c r="G24" s="14">
        <v>0</v>
      </c>
      <c r="H24" s="14">
        <v>1</v>
      </c>
      <c r="I24" s="14">
        <v>6.5</v>
      </c>
      <c r="J24" s="12">
        <f>I24/B24</f>
        <v>0.4642857142857143</v>
      </c>
    </row>
    <row r="26" spans="1:10" x14ac:dyDescent="0.2">
      <c r="A26" s="10"/>
      <c r="B26" s="13" t="s">
        <v>10</v>
      </c>
      <c r="C26" s="14" t="s">
        <v>11</v>
      </c>
      <c r="D26" s="13" t="s">
        <v>12</v>
      </c>
      <c r="E26" s="13" t="s">
        <v>19</v>
      </c>
      <c r="F26" s="13" t="s">
        <v>20</v>
      </c>
      <c r="G26" s="13" t="s">
        <v>21</v>
      </c>
      <c r="H26" s="13" t="s">
        <v>22</v>
      </c>
      <c r="I26" s="13" t="s">
        <v>23</v>
      </c>
    </row>
    <row r="27" spans="1:10" x14ac:dyDescent="0.2">
      <c r="A27" s="10" t="s">
        <v>24</v>
      </c>
      <c r="B27" s="13">
        <f>B22+25900000*B29</f>
        <v>0</v>
      </c>
      <c r="C27" s="14">
        <f t="shared" ref="C27:I27" si="1">C22+25900000*C29</f>
        <v>-4970000</v>
      </c>
      <c r="D27" s="13">
        <f t="shared" si="1"/>
        <v>-565000</v>
      </c>
      <c r="E27" s="13">
        <f t="shared" si="1"/>
        <v>1000000</v>
      </c>
      <c r="F27" s="13">
        <f t="shared" si="1"/>
        <v>-850000</v>
      </c>
      <c r="G27" s="13">
        <f t="shared" si="1"/>
        <v>0</v>
      </c>
      <c r="H27" s="13">
        <f t="shared" si="1"/>
        <v>1850000</v>
      </c>
      <c r="I27" s="13">
        <f t="shared" si="1"/>
        <v>-475000</v>
      </c>
      <c r="J27" s="12" t="s">
        <v>26</v>
      </c>
    </row>
    <row r="28" spans="1:10" x14ac:dyDescent="0.2">
      <c r="A28" s="11" t="s">
        <v>21</v>
      </c>
      <c r="B28" s="14">
        <f>B23-12*B29</f>
        <v>0</v>
      </c>
      <c r="C28" s="14">
        <f t="shared" ref="C28:I28" si="2">C23-12*C29</f>
        <v>5</v>
      </c>
      <c r="D28" s="14">
        <f t="shared" si="2"/>
        <v>0.57142857142857162</v>
      </c>
      <c r="E28" s="14">
        <f t="shared" si="2"/>
        <v>-1</v>
      </c>
      <c r="F28" s="14">
        <f t="shared" si="2"/>
        <v>0.8571428571428571</v>
      </c>
      <c r="G28" s="14">
        <f t="shared" si="2"/>
        <v>1</v>
      </c>
      <c r="H28" s="14">
        <f t="shared" si="2"/>
        <v>-0.8571428571428571</v>
      </c>
      <c r="I28" s="14">
        <f t="shared" si="2"/>
        <v>0.42857142857142883</v>
      </c>
      <c r="J28" s="15">
        <f>I28/C28</f>
        <v>8.5714285714285771E-2</v>
      </c>
    </row>
    <row r="29" spans="1:10" x14ac:dyDescent="0.2">
      <c r="A29" s="10" t="s">
        <v>10</v>
      </c>
      <c r="B29" s="13">
        <f>B24/14</f>
        <v>1</v>
      </c>
      <c r="C29" s="14">
        <f t="shared" ref="C29:H29" si="3">C24/14</f>
        <v>0</v>
      </c>
      <c r="D29" s="13">
        <f t="shared" si="3"/>
        <v>0.2857142857142857</v>
      </c>
      <c r="E29" s="13">
        <f t="shared" si="3"/>
        <v>0</v>
      </c>
      <c r="F29" s="13">
        <f t="shared" si="3"/>
        <v>-7.1428571428571425E-2</v>
      </c>
      <c r="G29" s="13">
        <f t="shared" si="3"/>
        <v>0</v>
      </c>
      <c r="H29" s="13">
        <f t="shared" si="3"/>
        <v>7.1428571428571425E-2</v>
      </c>
      <c r="I29" s="13">
        <f>I24/14</f>
        <v>0.4642857142857143</v>
      </c>
      <c r="J29" s="15" t="e">
        <f>I29/C29</f>
        <v>#DIV/0!</v>
      </c>
    </row>
    <row r="31" spans="1:10" x14ac:dyDescent="0.2">
      <c r="A31" s="10"/>
      <c r="B31" s="13" t="s">
        <v>10</v>
      </c>
      <c r="C31" s="13" t="s">
        <v>11</v>
      </c>
      <c r="D31" s="13" t="s">
        <v>12</v>
      </c>
      <c r="E31" s="13" t="s">
        <v>19</v>
      </c>
      <c r="F31" s="13" t="s">
        <v>20</v>
      </c>
      <c r="G31" s="13" t="s">
        <v>21</v>
      </c>
      <c r="H31" s="13" t="s">
        <v>22</v>
      </c>
      <c r="I31" s="13" t="s">
        <v>23</v>
      </c>
    </row>
    <row r="32" spans="1:10" x14ac:dyDescent="0.2">
      <c r="A32" s="10" t="s">
        <v>24</v>
      </c>
      <c r="B32" s="13">
        <f>B27+4970000*B33</f>
        <v>0</v>
      </c>
      <c r="C32" s="13">
        <f t="shared" ref="C32:I32" si="4">C27+4970000*C33</f>
        <v>0</v>
      </c>
      <c r="D32" s="13">
        <f t="shared" si="4"/>
        <v>3000.0000000002328</v>
      </c>
      <c r="E32" s="13">
        <f t="shared" si="4"/>
        <v>6000</v>
      </c>
      <c r="F32" s="13">
        <f t="shared" si="4"/>
        <v>2000</v>
      </c>
      <c r="G32" s="13">
        <f t="shared" si="4"/>
        <v>994000</v>
      </c>
      <c r="H32" s="13">
        <f t="shared" si="4"/>
        <v>998000</v>
      </c>
      <c r="I32" s="13">
        <f t="shared" si="4"/>
        <v>-48999.999999999709</v>
      </c>
    </row>
    <row r="33" spans="1:9" x14ac:dyDescent="0.2">
      <c r="A33" s="10" t="s">
        <v>11</v>
      </c>
      <c r="B33" s="13">
        <f>B28/5</f>
        <v>0</v>
      </c>
      <c r="C33" s="13">
        <f t="shared" ref="C33:I33" si="5">C28/5</f>
        <v>1</v>
      </c>
      <c r="D33" s="13">
        <f t="shared" si="5"/>
        <v>0.11428571428571432</v>
      </c>
      <c r="E33" s="13">
        <f t="shared" si="5"/>
        <v>-0.2</v>
      </c>
      <c r="F33" s="13">
        <f t="shared" si="5"/>
        <v>0.17142857142857143</v>
      </c>
      <c r="G33" s="13">
        <f t="shared" si="5"/>
        <v>0.2</v>
      </c>
      <c r="H33" s="13">
        <f t="shared" si="5"/>
        <v>-0.17142857142857143</v>
      </c>
      <c r="I33" s="13">
        <f t="shared" si="5"/>
        <v>8.5714285714285771E-2</v>
      </c>
    </row>
    <row r="34" spans="1:9" x14ac:dyDescent="0.2">
      <c r="A34" s="10" t="s">
        <v>10</v>
      </c>
      <c r="B34" s="13">
        <f>B29</f>
        <v>1</v>
      </c>
      <c r="C34" s="13">
        <f t="shared" ref="C34:I34" si="6">C29</f>
        <v>0</v>
      </c>
      <c r="D34" s="13">
        <f t="shared" si="6"/>
        <v>0.2857142857142857</v>
      </c>
      <c r="E34" s="13">
        <f t="shared" si="6"/>
        <v>0</v>
      </c>
      <c r="F34" s="13">
        <f t="shared" si="6"/>
        <v>-7.1428571428571425E-2</v>
      </c>
      <c r="G34" s="13">
        <f t="shared" si="6"/>
        <v>0</v>
      </c>
      <c r="H34" s="13">
        <f t="shared" si="6"/>
        <v>7.1428571428571425E-2</v>
      </c>
      <c r="I34" s="13">
        <f t="shared" si="6"/>
        <v>0.4642857142857143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B802-DD0D-3242-BFC3-B15233BD166B}">
  <dimension ref="A1:D11"/>
  <sheetViews>
    <sheetView zoomScaleNormal="100" workbookViewId="0">
      <selection activeCell="I24" sqref="I24"/>
    </sheetView>
  </sheetViews>
  <sheetFormatPr baseColWidth="10" defaultRowHeight="16" x14ac:dyDescent="0.2"/>
  <sheetData>
    <row r="1" spans="1:4" x14ac:dyDescent="0.2">
      <c r="A1" t="s">
        <v>0</v>
      </c>
      <c r="B1">
        <v>0</v>
      </c>
    </row>
    <row r="2" spans="1:4" x14ac:dyDescent="0.2">
      <c r="A2" t="s">
        <v>1</v>
      </c>
      <c r="B2">
        <v>4249.9999999999991</v>
      </c>
    </row>
    <row r="3" spans="1:4" x14ac:dyDescent="0.2">
      <c r="A3" t="s">
        <v>34</v>
      </c>
      <c r="B3">
        <v>4500.0000000000009</v>
      </c>
    </row>
    <row r="6" spans="1:4" x14ac:dyDescent="0.2">
      <c r="A6" t="s">
        <v>29</v>
      </c>
    </row>
    <row r="7" spans="1:4" x14ac:dyDescent="0.2">
      <c r="A7" t="s">
        <v>35</v>
      </c>
      <c r="B7">
        <f>6*B1+6.5*B2+6.25*B3</f>
        <v>55750</v>
      </c>
    </row>
    <row r="9" spans="1:4" x14ac:dyDescent="0.2">
      <c r="A9" t="s">
        <v>10</v>
      </c>
      <c r="B9">
        <f>12*B1 + 14*B2 + 9*B3</f>
        <v>100000</v>
      </c>
      <c r="C9" t="s">
        <v>36</v>
      </c>
      <c r="D9">
        <v>100000</v>
      </c>
    </row>
    <row r="10" spans="1:4" x14ac:dyDescent="0.2">
      <c r="A10" t="s">
        <v>11</v>
      </c>
      <c r="B10">
        <f>5*B1 + 4*B3</f>
        <v>18000.000000000004</v>
      </c>
      <c r="C10" t="s">
        <v>33</v>
      </c>
      <c r="D10">
        <v>30000</v>
      </c>
    </row>
    <row r="11" spans="1:4" x14ac:dyDescent="0.2">
      <c r="A11" t="s">
        <v>12</v>
      </c>
      <c r="B11">
        <f>4*(B1+B2+B3)</f>
        <v>35000</v>
      </c>
      <c r="C11" t="s">
        <v>33</v>
      </c>
      <c r="D11">
        <v>35000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 AND K PRIMAL</vt:lpstr>
      <vt:lpstr>B AND K DUAL</vt:lpstr>
      <vt:lpstr>With Skipper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2021-02-19T18:05:25Z</dcterms:created>
  <dcterms:modified xsi:type="dcterms:W3CDTF">2021-03-06T17:15:55Z</dcterms:modified>
</cp:coreProperties>
</file>