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studios Superiores\ISNPT\Laboratorio\Excel\Guia_Nro2\GuiaNro2\"/>
    </mc:Choice>
  </mc:AlternateContent>
  <xr:revisionPtr revIDLastSave="0" documentId="13_ncr:1_{E9EEC9F2-0CE0-4475-BE64-2C189CE4896C}" xr6:coauthVersionLast="47" xr6:coauthVersionMax="47" xr10:uidLastSave="{00000000-0000-0000-0000-000000000000}"/>
  <bookViews>
    <workbookView xWindow="-6105" yWindow="2115" windowWidth="15375" windowHeight="7875" xr2:uid="{1CFF48EE-A392-4E1B-9CA1-AEA45C84C9F0}"/>
  </bookViews>
  <sheets>
    <sheet name="Ejemplo" sheetId="1" r:id="rId1"/>
    <sheet name="Ejercicio1" sheetId="2" r:id="rId2"/>
    <sheet name="Ejercicio2" sheetId="3" r:id="rId3"/>
    <sheet name="Ejercicio3" sheetId="4" r:id="rId4"/>
    <sheet name="Tabla de datos" sheetId="6" r:id="rId5"/>
  </sheets>
  <definedNames>
    <definedName name="_xlnm._FilterDatabase" localSheetId="1" hidden="1">Ejercicio1!$A$1:$D$10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6" l="1"/>
  <c r="E23" i="6"/>
  <c r="D25" i="6"/>
  <c r="C23" i="6"/>
  <c r="B25" i="6"/>
  <c r="A23" i="6"/>
  <c r="E19" i="6"/>
  <c r="D21" i="6"/>
  <c r="C19" i="6"/>
  <c r="B21" i="6"/>
  <c r="A19" i="6"/>
  <c r="G34" i="4"/>
  <c r="G33" i="4"/>
  <c r="F34" i="4"/>
  <c r="F33" i="4"/>
  <c r="E34" i="4"/>
  <c r="D34" i="4"/>
  <c r="C34" i="4"/>
  <c r="E33" i="4"/>
  <c r="D33" i="4"/>
  <c r="C33" i="4"/>
  <c r="B34" i="4"/>
  <c r="B3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2" i="4"/>
  <c r="E16" i="3"/>
  <c r="D18" i="3"/>
  <c r="C16" i="3"/>
  <c r="B18" i="3"/>
  <c r="A16" i="3"/>
  <c r="E11" i="3"/>
  <c r="D13" i="3"/>
  <c r="C11" i="3"/>
  <c r="B13" i="3"/>
  <c r="A11" i="3"/>
  <c r="G3" i="2"/>
  <c r="G4" i="2"/>
  <c r="G5" i="2"/>
  <c r="G6" i="2"/>
  <c r="G7" i="2"/>
  <c r="G8" i="2"/>
  <c r="G9" i="2"/>
  <c r="G10" i="2"/>
  <c r="G2" i="2"/>
  <c r="J13" i="2"/>
  <c r="K13" i="2"/>
  <c r="I14" i="2"/>
  <c r="H14" i="2"/>
  <c r="G14" i="2"/>
  <c r="F14" i="2"/>
  <c r="E14" i="2"/>
  <c r="D13" i="2"/>
  <c r="C13" i="2"/>
  <c r="B13" i="2"/>
  <c r="A13" i="2"/>
  <c r="C3" i="1"/>
  <c r="B9" i="1" s="1"/>
  <c r="D3" i="1"/>
  <c r="C4" i="1"/>
  <c r="D4" i="1"/>
  <c r="C5" i="1"/>
  <c r="D5" i="1"/>
  <c r="C6" i="1"/>
  <c r="D6" i="1"/>
  <c r="B3" i="1"/>
  <c r="B4" i="1"/>
  <c r="B5" i="1"/>
  <c r="B6" i="1"/>
  <c r="C2" i="1"/>
  <c r="D2" i="1"/>
  <c r="B2" i="1"/>
  <c r="F3" i="1" l="1"/>
  <c r="E5" i="1"/>
  <c r="E3" i="1"/>
  <c r="E6" i="1"/>
  <c r="E4" i="1"/>
  <c r="F5" i="1"/>
  <c r="F6" i="1"/>
  <c r="E2" i="1"/>
  <c r="F4" i="1"/>
  <c r="F2" i="1"/>
  <c r="C9" i="1" l="1"/>
</calcChain>
</file>

<file path=xl/sharedStrings.xml><?xml version="1.0" encoding="utf-8"?>
<sst xmlns="http://schemas.openxmlformats.org/spreadsheetml/2006/main" count="303" uniqueCount="149">
  <si>
    <t>Alumnos</t>
  </si>
  <si>
    <t xml:space="preserve">1°PARCIAL </t>
  </si>
  <si>
    <t>2°PARCIAL</t>
  </si>
  <si>
    <t>3°PARCIAL</t>
  </si>
  <si>
    <t>CONDICION</t>
  </si>
  <si>
    <t>ERROR</t>
  </si>
  <si>
    <t>Ronald</t>
  </si>
  <si>
    <t>Ronaldo</t>
  </si>
  <si>
    <t>Alex</t>
  </si>
  <si>
    <t>Emanuel</t>
  </si>
  <si>
    <t>menor a 4 desaprobado</t>
  </si>
  <si>
    <t>mayor o igual a 4 aprobado</t>
  </si>
  <si>
    <t>mayor o igual a 8 promocionado</t>
  </si>
  <si>
    <t>Pepe</t>
  </si>
  <si>
    <t>Alumno:</t>
  </si>
  <si>
    <t>Promedio:</t>
  </si>
  <si>
    <t>Condicion:</t>
  </si>
  <si>
    <t>Usar funcion BUSCAR</t>
  </si>
  <si>
    <t>Alumno</t>
  </si>
  <si>
    <t>Clase</t>
  </si>
  <si>
    <t xml:space="preserve">Orientacion </t>
  </si>
  <si>
    <t>Nota</t>
  </si>
  <si>
    <t>Pablo</t>
  </si>
  <si>
    <t>Santiago</t>
  </si>
  <si>
    <t>Raul</t>
  </si>
  <si>
    <t>Ignacio</t>
  </si>
  <si>
    <t xml:space="preserve">Manuel </t>
  </si>
  <si>
    <t>Enrique</t>
  </si>
  <si>
    <t>Ramon</t>
  </si>
  <si>
    <t>Pedro</t>
  </si>
  <si>
    <t>Javier</t>
  </si>
  <si>
    <t>A</t>
  </si>
  <si>
    <t>B</t>
  </si>
  <si>
    <t>C</t>
  </si>
  <si>
    <t>Letras</t>
  </si>
  <si>
    <t>Ciencias</t>
  </si>
  <si>
    <t>Cant. Est.:</t>
  </si>
  <si>
    <t>Nota media x materia:</t>
  </si>
  <si>
    <t>Promedio: (Nota media)</t>
  </si>
  <si>
    <t>Cal. Max.:</t>
  </si>
  <si>
    <t>Ciencias:</t>
  </si>
  <si>
    <t>Cal. Min.:</t>
  </si>
  <si>
    <t>Nota media por clase:</t>
  </si>
  <si>
    <t>Letras:</t>
  </si>
  <si>
    <t>Promocionados</t>
  </si>
  <si>
    <t>Clase / Nota</t>
  </si>
  <si>
    <t>Juan</t>
  </si>
  <si>
    <t>Altura</t>
  </si>
  <si>
    <t>Edad</t>
  </si>
  <si>
    <t>Long. Mano</t>
  </si>
  <si>
    <t>Long. Pie</t>
  </si>
  <si>
    <t>Peso</t>
  </si>
  <si>
    <t>Ojos</t>
  </si>
  <si>
    <t>Verde</t>
  </si>
  <si>
    <t>Azúl</t>
  </si>
  <si>
    <t>Pelo</t>
  </si>
  <si>
    <t>Rubio</t>
  </si>
  <si>
    <t>Castaño</t>
  </si>
  <si>
    <t>Calvo</t>
  </si>
  <si>
    <t>Punto 1</t>
  </si>
  <si>
    <t>Punto 2</t>
  </si>
  <si>
    <t>Punto 3</t>
  </si>
  <si>
    <t>Punto 4</t>
  </si>
  <si>
    <t>Punto 5</t>
  </si>
  <si>
    <t>Punto 6</t>
  </si>
  <si>
    <t>Punto 7</t>
  </si>
  <si>
    <t>Punto 8</t>
  </si>
  <si>
    <t>Punto 9</t>
  </si>
  <si>
    <t>Punto 10</t>
  </si>
  <si>
    <t>Referencia</t>
  </si>
  <si>
    <t>Producto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</si>
  <si>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</si>
  <si>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</si>
  <si>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</si>
  <si>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</si>
  <si>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</si>
  <si>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</si>
  <si>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</si>
  <si>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</si>
  <si>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</si>
  <si>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</si>
  <si>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</si>
  <si>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</si>
  <si>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</si>
  <si>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</si>
  <si>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</si>
  <si>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 xml:space="preserve">Guante </t>
  </si>
  <si>
    <t>Gafas</t>
  </si>
  <si>
    <t>Gorra</t>
  </si>
  <si>
    <t>Camiseta</t>
  </si>
  <si>
    <t>Sudadera</t>
  </si>
  <si>
    <t>Gorro</t>
  </si>
  <si>
    <t>Calcetines</t>
  </si>
  <si>
    <t>Pantalones</t>
  </si>
  <si>
    <t>Camisa</t>
  </si>
  <si>
    <t>Jersey</t>
  </si>
  <si>
    <t>Pañuelo</t>
  </si>
  <si>
    <t>Chaqueta</t>
  </si>
  <si>
    <t>Falda</t>
  </si>
  <si>
    <t>Pijama</t>
  </si>
  <si>
    <t>Camison</t>
  </si>
  <si>
    <t>Unidades</t>
  </si>
  <si>
    <t>Stock</t>
  </si>
  <si>
    <t>Color</t>
  </si>
  <si>
    <t>Amarillo</t>
  </si>
  <si>
    <t>Blanco</t>
  </si>
  <si>
    <t>Gris</t>
  </si>
  <si>
    <t>Rojo</t>
  </si>
  <si>
    <t>Proveedor</t>
  </si>
  <si>
    <t xml:space="preserve">Camisón </t>
  </si>
  <si>
    <t>Guante</t>
  </si>
  <si>
    <t>Ropajes S.L.</t>
  </si>
  <si>
    <t>Ateliere S.A.</t>
  </si>
  <si>
    <t>Departamento</t>
  </si>
  <si>
    <t>Salarios</t>
  </si>
  <si>
    <t>A_dept</t>
  </si>
  <si>
    <t>B_dept</t>
  </si>
  <si>
    <t>C_dept</t>
  </si>
  <si>
    <t>D_dept</t>
  </si>
  <si>
    <t>Bajo</t>
  </si>
  <si>
    <t>Medio</t>
  </si>
  <si>
    <t>Alto</t>
  </si>
  <si>
    <t>De+A19:H19partamento</t>
  </si>
  <si>
    <t>Provedor</t>
  </si>
  <si>
    <t>ID</t>
  </si>
  <si>
    <t>Jornada(horas)</t>
  </si>
  <si>
    <t>Ventas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</si>
  <si>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</si>
  <si>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</si>
  <si>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</si>
  <si>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</si>
  <si>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</si>
  <si>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</si>
  <si>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</si>
  <si>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</si>
  <si>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</si>
  <si>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</si>
  <si>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</si>
  <si>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</si>
  <si>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</si>
  <si>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</si>
  <si>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</si>
  <si>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Dept1</t>
  </si>
  <si>
    <t>Dept3</t>
  </si>
  <si>
    <t>Dept6</t>
  </si>
  <si>
    <t>Dept5</t>
  </si>
  <si>
    <t>Dept4</t>
  </si>
  <si>
    <t>Dept2</t>
  </si>
  <si>
    <t>Punto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</si>
</sst>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,##0\ [$€-C0A]"/>
    <numFmt numFmtId="171" formatCode="_-* #,##0\ [$€-C0A]_-;\-* #,##0\ [$€-C0A]_-;_-* &quot;-&quot;??\ [$€-C0A]_-;_-@_-"/>
    <numFmt numFmtId="177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auto="1"/>
      </right>
      <top/>
      <bottom/>
      <diagonal/>
    </border>
    <border>
      <left style="medium">
        <color auto="1"/>
      </left>
      <right style="medium">
        <color theme="0"/>
      </right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/>
      <bottom style="medium">
        <color auto="1"/>
      </bottom>
      <diagonal/>
    </border>
    <border>
      <left style="medium">
        <color theme="0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theme="0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5" xfId="0" applyNumberFormat="1" applyBorder="1"/>
    <xf numFmtId="2" fontId="0" fillId="0" borderId="16" xfId="0" applyNumberFormat="1" applyBorder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0" borderId="19" xfId="0" applyNumberFormat="1" applyBorder="1"/>
    <xf numFmtId="0" fontId="0" fillId="0" borderId="20" xfId="0" applyBorder="1"/>
    <xf numFmtId="0" fontId="0" fillId="0" borderId="12" xfId="0" applyBorder="1"/>
    <xf numFmtId="0" fontId="0" fillId="0" borderId="14" xfId="0" applyBorder="1"/>
    <xf numFmtId="0" fontId="1" fillId="2" borderId="0" xfId="0" applyFont="1" applyFill="1"/>
    <xf numFmtId="0" fontId="2" fillId="0" borderId="21" xfId="0" applyFont="1" applyBorder="1"/>
    <xf numFmtId="0" fontId="0" fillId="0" borderId="22" xfId="0" applyBorder="1"/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3" xfId="0" applyFill="1" applyBorder="1"/>
    <xf numFmtId="3" fontId="0" fillId="0" borderId="23" xfId="0" applyNumberFormat="1" applyBorder="1" applyAlignment="1">
      <alignment horizontal="left"/>
    </xf>
    <xf numFmtId="3" fontId="0" fillId="0" borderId="16" xfId="0" applyNumberFormat="1" applyBorder="1" applyAlignment="1">
      <alignment horizontal="left"/>
    </xf>
    <xf numFmtId="0" fontId="0" fillId="0" borderId="0" xfId="0" applyAlignment="1">
      <alignment horizontal="left"/>
    </xf>
    <xf numFmtId="3" fontId="0" fillId="3" borderId="23" xfId="0" applyNumberFormat="1" applyFill="1" applyBorder="1"/>
    <xf numFmtId="165" fontId="0" fillId="0" borderId="0" xfId="0" applyNumberFormat="1"/>
    <xf numFmtId="0" fontId="0" fillId="0" borderId="24" xfId="0" applyBorder="1"/>
    <xf numFmtId="165" fontId="0" fillId="0" borderId="24" xfId="0" applyNumberFormat="1" applyBorder="1"/>
    <xf numFmtId="0" fontId="0" fillId="0" borderId="24" xfId="0" applyNumberFormat="1" applyBorder="1"/>
    <xf numFmtId="171" fontId="0" fillId="0" borderId="24" xfId="0" applyNumberFormat="1" applyBorder="1"/>
    <xf numFmtId="177" fontId="0" fillId="0" borderId="24" xfId="0" applyNumberFormat="1" applyBorder="1"/>
    <xf numFmtId="171" fontId="0" fillId="0" borderId="24" xfId="1" applyNumberFormat="1" applyFont="1" applyBorder="1"/>
  </cellXfs>
  <cellStyles count="2">
    <cellStyle name="Normal" xfId="0" builtinId="0"/>
    <cellStyle name="Porcentaje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839560</xdr:colOff>
      <xdr:row>0</xdr:row>
      <xdr:rowOff>0</xdr:rowOff>
    </xdr:from>
    <xdr:to>
      <xdr:col>9</xdr:col>
      <xdr:colOff>748392</xdr:colOff>
      <xdr:row>26</xdr:row>
      <xdr:rowOff>9526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71F82BF-CECB-45BF-A5CB-BC450A33B840}"/>
            </a:ext>
          </a:extLst>
        </xdr:cNvPr>
        <xdr:cNvSpPr txBox="1"/>
      </xdr:nvSpPr>
      <xdr:spPr>
        <a:xfrm>
          <a:off x="5057774" y="0"/>
          <a:ext cx="3038475" cy="496252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1_Si Juan mide más de 180 quiero que me de como resultado la altura de Pablo, sino, la de Javier.</a:t>
          </a:r>
        </a:p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2_Si el pelo de Juan es Castaño entonces quiero que me devuelva “Castaño” y sino quiero que devuelva “Otro”.</a:t>
          </a:r>
        </a:p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3_Si Juan pesa más que Pablo entonces quiero saber el color de ojos de Juan, sino, los de Pablo.</a:t>
          </a:r>
        </a:p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4_Si Javier es mayor (en edad) que Juan, entonces quiero saber la suma de la edad de Javier y Juan, sino, la media de la edad.</a:t>
          </a:r>
        </a:p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5_Si Juan o Pablo son Rubios entonces quiero que devuelva “OK”, sino, “NO OK”.</a:t>
          </a:r>
        </a:p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6_Si Pablo tiene un pie más grande que la mano entonces quiero que me de su altura, sino que me de el color de sus ojos.</a:t>
          </a:r>
        </a:p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7_Si Juan y Pablo tienen los ojos verdes entonces que devuelva “Verde”, sino, que devuelva el color de los ojos de Javier.</a:t>
          </a:r>
        </a:p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8_Si Juan, Pablo o Javier pesan más de 100 kilos que ponga “Más de 100” sino, que ponga “Menos de 100”.</a:t>
          </a:r>
        </a:p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9_Si la altura de Juan es mayor de 180 y la de Pablo de 160 que ponga “Altos”, sino “No clasificados”.</a:t>
          </a:r>
        </a:p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10_Si la altura de Juan es mayor de 180 o la de Pablo menor de 180 entonces que ponga “Juan más alto”, sino que ponga “Juan es más bajo”.</a:t>
          </a:r>
        </a:p>
        <a:p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11206</xdr:colOff>
      <xdr:row>0</xdr:row>
      <xdr:rowOff>134471</xdr:rowOff>
    </xdr:from>
    <xdr:to>
      <xdr:col>12</xdr:col>
      <xdr:colOff>11206</xdr:colOff>
      <xdr:row>17</xdr:row>
      <xdr:rowOff>11206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9C5F64F-D62D-4083-A13A-4172617C8E5B}"/>
            </a:ext>
          </a:extLst>
        </xdr:cNvPr>
        <xdr:cNvSpPr txBox="1"/>
      </xdr:nvSpPr>
      <xdr:spPr>
        <a:xfrm>
          <a:off x="4953000" y="134471"/>
          <a:ext cx="4572000" cy="311523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1_Número de comerciales de la lista.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U</a:t>
          </a:r>
          <a:r>
            <a:rPr lang="es-A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tiliza la función CONTAR.</a:t>
          </a:r>
          <a:endParaRPr lang="es-A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2_Edad media de los comerciales. </a:t>
          </a:r>
          <a:r>
            <a:rPr lang="es-A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Utiliza la función PROMEDIO.</a:t>
          </a:r>
          <a:endParaRPr lang="es-A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3_Jornada media de los empleados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 </a:t>
          </a:r>
          <a:r>
            <a:rPr lang="es-A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Utiliza la función PROMEDIO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4_Suma de las ventas realizadas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 </a:t>
          </a:r>
          <a:r>
            <a:rPr lang="es-A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Utiliza la función SUMA.</a:t>
          </a:r>
          <a:endParaRPr lang="es-A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5_Número de comerciales en el departamento 1 (Dept1).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Utiliza la función CONTAR.SI.</a:t>
          </a:r>
          <a:endParaRPr lang="es-A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6_Media de edad de los comerciales del departamento 2 (Dept2)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 </a:t>
          </a:r>
          <a:r>
            <a:rPr lang="es-A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Utiliza la función PROMEDIO.SI.</a:t>
          </a:r>
          <a:endParaRPr lang="es-A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7_Suma de las ventas de los empleados del departamento 3 (Dept3).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Utiliza la función SUMA.SI.</a:t>
          </a:r>
          <a:endParaRPr lang="es-A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8_Suma de las ventas de los empleados del Departamento 4 y 5 (Dept4 y Dept5).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Utiliza la función SUMA.SI dos veces.</a:t>
          </a:r>
          <a:endParaRPr lang="es-A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9_Media de las ventas de los empleados mayores de 40 años.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Utiliza la función PROMEDIO.SI.</a:t>
          </a:r>
          <a:endParaRPr lang="es-A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10_Media de la jornada de los empleados que venden más de 1.500 €.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Utiliza la función PROMEDIO.SI.</a:t>
          </a:r>
          <a:endParaRPr lang="es-A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11_Suma de las ventas mayores de 1.200 €.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Utiliza la función SUMAR.SI</a:t>
          </a:r>
          <a:endParaRPr lang="es-A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35FB-B882-4F1D-B80E-16C45986686F}">
  <dimension ref="A1:H11"/>
  <sheetViews>
    <sheetView tabSelected="1" workbookViewId="0">
      <selection activeCell="B9" sqref="B9"/>
    </sheetView>
  </sheetViews>
  <sheetFormatPr baseColWidth="10" defaultRowHeight="15" x14ac:dyDescent="0.25"/>
  <cols>
    <col min="5" max="5" width="14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6</v>
      </c>
      <c r="B2">
        <f ca="1">RANDBETWEEN(0,10)</f>
        <v>0</v>
      </c>
      <c r="C2">
        <f t="shared" ref="C2:D6" ca="1" si="0">RANDBETWEEN(0,10)</f>
        <v>3</v>
      </c>
      <c r="D2">
        <f t="shared" ca="1" si="0"/>
        <v>10</v>
      </c>
      <c r="E2" t="str">
        <f ca="1">IF(AVERAGE(B2:D2)&gt;7,"PROMOCIONADO",IF(AVERAGE(B2:D2)&gt;3,"APROBADO","DESAPROBADO"))</f>
        <v>APROBADO</v>
      </c>
      <c r="F2" t="str">
        <f ca="1">IF(AND(AND(B2&gt;0,B2&lt;=10),AND(C2&gt;0,C2&lt;=10),AND(D2&gt;0,D2&lt;=10)),"OK","FALSO")</f>
        <v>FALSO</v>
      </c>
      <c r="H2" t="s">
        <v>10</v>
      </c>
    </row>
    <row r="3" spans="1:8" x14ac:dyDescent="0.25">
      <c r="A3" t="s">
        <v>7</v>
      </c>
      <c r="B3">
        <f t="shared" ref="B3:B6" ca="1" si="1">RANDBETWEEN(0,10)</f>
        <v>2</v>
      </c>
      <c r="C3">
        <f t="shared" ca="1" si="0"/>
        <v>8</v>
      </c>
      <c r="D3">
        <f t="shared" ca="1" si="0"/>
        <v>2</v>
      </c>
      <c r="E3" t="str">
        <f t="shared" ref="E3:E6" ca="1" si="2">IF(AVERAGE(B3:D3)&gt;7,"PROMOCIONADO",IF(AVERAGE(B3:D3)&gt;3,"APROBADO","DESAPROBADO"))</f>
        <v>APROBADO</v>
      </c>
      <c r="F3" t="str">
        <f t="shared" ref="F3:F6" ca="1" si="3">IF(AND(AND(B3&gt;0,B3&lt;=10),AND(C3&gt;0,C3&lt;=10),AND(D3&gt;0,D3&lt;=10)),"OK","FALSO")</f>
        <v>OK</v>
      </c>
      <c r="H3" t="s">
        <v>11</v>
      </c>
    </row>
    <row r="4" spans="1:8" x14ac:dyDescent="0.25">
      <c r="A4" t="s">
        <v>8</v>
      </c>
      <c r="B4">
        <f t="shared" ca="1" si="1"/>
        <v>2</v>
      </c>
      <c r="C4">
        <f t="shared" ca="1" si="0"/>
        <v>3</v>
      </c>
      <c r="D4">
        <f t="shared" ca="1" si="0"/>
        <v>7</v>
      </c>
      <c r="E4" t="str">
        <f t="shared" ca="1" si="2"/>
        <v>APROBADO</v>
      </c>
      <c r="F4" t="str">
        <f t="shared" ca="1" si="3"/>
        <v>OK</v>
      </c>
      <c r="H4" t="s">
        <v>12</v>
      </c>
    </row>
    <row r="5" spans="1:8" x14ac:dyDescent="0.25">
      <c r="A5" t="s">
        <v>9</v>
      </c>
      <c r="B5">
        <f t="shared" ca="1" si="1"/>
        <v>1</v>
      </c>
      <c r="C5">
        <f t="shared" ca="1" si="0"/>
        <v>4</v>
      </c>
      <c r="D5">
        <f t="shared" ca="1" si="0"/>
        <v>3</v>
      </c>
      <c r="E5" t="str">
        <f t="shared" ca="1" si="2"/>
        <v>DESAPROBADO</v>
      </c>
      <c r="F5" t="str">
        <f t="shared" ca="1" si="3"/>
        <v>OK</v>
      </c>
    </row>
    <row r="6" spans="1:8" x14ac:dyDescent="0.25">
      <c r="A6" t="s">
        <v>13</v>
      </c>
      <c r="B6">
        <f t="shared" ca="1" si="1"/>
        <v>4</v>
      </c>
      <c r="C6">
        <f t="shared" ca="1" si="0"/>
        <v>6</v>
      </c>
      <c r="D6">
        <f t="shared" ca="1" si="0"/>
        <v>3</v>
      </c>
      <c r="E6" t="str">
        <f t="shared" ca="1" si="2"/>
        <v>APROBADO</v>
      </c>
      <c r="F6" t="str">
        <f t="shared" ca="1" si="3"/>
        <v>OK</v>
      </c>
    </row>
    <row r="8" spans="1:8" x14ac:dyDescent="0.25">
      <c r="A8" t="s">
        <v>14</v>
      </c>
      <c r="B8" t="s">
        <v>15</v>
      </c>
      <c r="C8" t="s">
        <v>16</v>
      </c>
    </row>
    <row r="9" spans="1:8" x14ac:dyDescent="0.25">
      <c r="A9" t="s">
        <v>8</v>
      </c>
      <c r="B9" t="b">
        <f>IF(EXACT(A2,A9),AVERAGE(B2:D2),IF(EXACT(A3,A9),AVERAGE(B3:D3)))</f>
        <v>0</v>
      </c>
      <c r="C9" t="str">
        <f ca="1">VLOOKUP(A9,A2:F6,5,FALSE)</f>
        <v>APROBADO</v>
      </c>
    </row>
    <row r="11" spans="1:8" ht="45" x14ac:dyDescent="0.25">
      <c r="B11" s="1" t="s">
        <v>17</v>
      </c>
    </row>
  </sheetData>
  <conditionalFormatting sqref="B2:D6">
    <cfRule type="cellIs" dxfId="8" priority="8" operator="lessThan">
      <formula>1</formula>
    </cfRule>
    <cfRule type="cellIs" dxfId="7" priority="9" operator="greaterThan">
      <formula>10</formula>
    </cfRule>
  </conditionalFormatting>
  <conditionalFormatting sqref="F2:F6">
    <cfRule type="containsText" dxfId="6" priority="5" operator="containsText" text="OK">
      <formula>NOT(ISERROR(SEARCH("OK",F2)))</formula>
    </cfRule>
    <cfRule type="containsText" dxfId="5" priority="6" operator="containsText" text="OK">
      <formula>NOT(ISERROR(SEARCH("OK",F2)))</formula>
    </cfRule>
    <cfRule type="containsText" dxfId="4" priority="7" operator="containsText" text="FALSO">
      <formula>NOT(ISERROR(SEARCH("FALSO",F2)))</formula>
    </cfRule>
  </conditionalFormatting>
  <conditionalFormatting sqref="E2:E6">
    <cfRule type="containsText" dxfId="3" priority="1" operator="containsText" text="DESAPROBADO">
      <formula>NOT(ISERROR(SEARCH("DESAPROBADO",E2)))</formula>
    </cfRule>
    <cfRule type="containsText" dxfId="2" priority="2" operator="containsText" text="PROMOCIONADO">
      <formula>NOT(ISERROR(SEARCH("PROMOCIONADO",E2)))</formula>
    </cfRule>
    <cfRule type="containsText" dxfId="1" priority="3" operator="containsText" text="APROBADO">
      <formula>NOT(ISERROR(SEARCH("APROBADO",E2)))</formula>
    </cfRule>
    <cfRule type="containsText" dxfId="0" priority="4" operator="containsText" text="DESAPROBADO">
      <formula>NOT(ISERROR(SEARCH("DESAPROBADO",E2)))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2678-06C7-478F-8804-266E1BBE34FB}">
  <dimension ref="A1:K14"/>
  <sheetViews>
    <sheetView workbookViewId="0">
      <selection activeCell="I8" sqref="I8"/>
    </sheetView>
  </sheetViews>
  <sheetFormatPr baseColWidth="10" defaultRowHeight="15" x14ac:dyDescent="0.25"/>
  <cols>
    <col min="4" max="4" width="14.140625" customWidth="1"/>
    <col min="5" max="5" width="11.85546875" bestFit="1" customWidth="1"/>
    <col min="7" max="7" width="17.5703125" bestFit="1" customWidth="1"/>
    <col min="11" max="11" width="14.7109375" bestFit="1" customWidth="1"/>
  </cols>
  <sheetData>
    <row r="1" spans="1:11" x14ac:dyDescent="0.25">
      <c r="A1" s="2" t="s">
        <v>18</v>
      </c>
      <c r="B1" s="3" t="s">
        <v>19</v>
      </c>
      <c r="C1" s="3" t="s">
        <v>20</v>
      </c>
      <c r="D1" s="4" t="s">
        <v>21</v>
      </c>
      <c r="F1" s="25" t="s">
        <v>14</v>
      </c>
      <c r="G1" s="26" t="s">
        <v>45</v>
      </c>
    </row>
    <row r="2" spans="1:11" x14ac:dyDescent="0.25">
      <c r="A2" s="5" t="s">
        <v>30</v>
      </c>
      <c r="B2" s="6" t="s">
        <v>33</v>
      </c>
      <c r="C2" s="6" t="s">
        <v>34</v>
      </c>
      <c r="D2" s="7">
        <v>5</v>
      </c>
      <c r="F2" s="11" t="s">
        <v>30</v>
      </c>
      <c r="G2" s="20" t="str">
        <f>"Clase: "&amp;(VLOOKUP(F2,A2:D10,2,FALSE))&amp;" - "&amp;"Nota: "&amp;(VLOOKUP(F2,A2:D10,4,FALSE))</f>
        <v>Clase: C - Nota: 5</v>
      </c>
    </row>
    <row r="3" spans="1:11" x14ac:dyDescent="0.25">
      <c r="A3" s="5" t="s">
        <v>22</v>
      </c>
      <c r="B3" s="6" t="s">
        <v>31</v>
      </c>
      <c r="C3" s="6" t="s">
        <v>34</v>
      </c>
      <c r="D3" s="7">
        <v>6</v>
      </c>
      <c r="F3" s="11" t="s">
        <v>22</v>
      </c>
      <c r="G3" s="20" t="str">
        <f t="shared" ref="G3:G10" si="0">"Clase: "&amp;(VLOOKUP(F3,A3:D11,2,FALSE))&amp;" - "&amp;"Nota: "&amp;(VLOOKUP(F3,A3:D11,4,FALSE))</f>
        <v>Clase: A - Nota: 6</v>
      </c>
    </row>
    <row r="4" spans="1:11" x14ac:dyDescent="0.25">
      <c r="A4" s="5" t="s">
        <v>29</v>
      </c>
      <c r="B4" s="6" t="s">
        <v>33</v>
      </c>
      <c r="C4" s="6" t="s">
        <v>35</v>
      </c>
      <c r="D4" s="7">
        <v>6</v>
      </c>
      <c r="F4" s="11" t="s">
        <v>29</v>
      </c>
      <c r="G4" s="20" t="str">
        <f t="shared" si="0"/>
        <v>Clase: C - Nota: 6</v>
      </c>
    </row>
    <row r="5" spans="1:11" x14ac:dyDescent="0.25">
      <c r="A5" s="5" t="s">
        <v>25</v>
      </c>
      <c r="B5" s="6" t="s">
        <v>31</v>
      </c>
      <c r="C5" s="6" t="s">
        <v>34</v>
      </c>
      <c r="D5" s="7">
        <v>6.5</v>
      </c>
      <c r="F5" s="11" t="s">
        <v>25</v>
      </c>
      <c r="G5" s="20" t="str">
        <f t="shared" si="0"/>
        <v>Clase: A - Nota: 6,5</v>
      </c>
    </row>
    <row r="6" spans="1:11" x14ac:dyDescent="0.25">
      <c r="A6" s="5" t="s">
        <v>23</v>
      </c>
      <c r="B6" s="6" t="s">
        <v>32</v>
      </c>
      <c r="C6" s="6" t="s">
        <v>35</v>
      </c>
      <c r="D6" s="7">
        <v>7</v>
      </c>
      <c r="F6" s="11" t="s">
        <v>23</v>
      </c>
      <c r="G6" s="20" t="str">
        <f t="shared" si="0"/>
        <v>Clase: B - Nota: 7</v>
      </c>
    </row>
    <row r="7" spans="1:11" x14ac:dyDescent="0.25">
      <c r="A7" s="5" t="s">
        <v>28</v>
      </c>
      <c r="B7" s="6" t="s">
        <v>32</v>
      </c>
      <c r="C7" s="6" t="s">
        <v>34</v>
      </c>
      <c r="D7" s="7">
        <v>7.5</v>
      </c>
      <c r="F7" s="11" t="s">
        <v>28</v>
      </c>
      <c r="G7" s="20" t="str">
        <f t="shared" si="0"/>
        <v>Clase: B - Nota: 7,5</v>
      </c>
    </row>
    <row r="8" spans="1:11" x14ac:dyDescent="0.25">
      <c r="A8" s="5" t="s">
        <v>27</v>
      </c>
      <c r="B8" s="6" t="s">
        <v>32</v>
      </c>
      <c r="C8" s="6" t="s">
        <v>35</v>
      </c>
      <c r="D8" s="7">
        <v>8</v>
      </c>
      <c r="F8" s="11" t="s">
        <v>27</v>
      </c>
      <c r="G8" s="20" t="str">
        <f t="shared" si="0"/>
        <v>Clase: B - Nota: 8</v>
      </c>
    </row>
    <row r="9" spans="1:11" x14ac:dyDescent="0.25">
      <c r="A9" s="5" t="s">
        <v>24</v>
      </c>
      <c r="B9" s="6" t="s">
        <v>33</v>
      </c>
      <c r="C9" s="6" t="s">
        <v>34</v>
      </c>
      <c r="D9" s="7">
        <v>8.5</v>
      </c>
      <c r="F9" s="11" t="s">
        <v>24</v>
      </c>
      <c r="G9" s="20" t="str">
        <f t="shared" si="0"/>
        <v>Clase: C - Nota: 8,5</v>
      </c>
    </row>
    <row r="10" spans="1:11" ht="15.75" thickBot="1" x14ac:dyDescent="0.3">
      <c r="A10" s="8" t="s">
        <v>26</v>
      </c>
      <c r="B10" s="9" t="s">
        <v>31</v>
      </c>
      <c r="C10" s="9" t="s">
        <v>35</v>
      </c>
      <c r="D10" s="10">
        <v>9.5</v>
      </c>
      <c r="F10" s="12" t="s">
        <v>26</v>
      </c>
      <c r="G10" s="24" t="str">
        <f t="shared" si="0"/>
        <v>Clase: A - Nota: 9,5</v>
      </c>
    </row>
    <row r="11" spans="1:11" ht="15.75" thickBot="1" x14ac:dyDescent="0.3"/>
    <row r="12" spans="1:11" ht="45" x14ac:dyDescent="0.25">
      <c r="A12" s="13" t="s">
        <v>38</v>
      </c>
      <c r="B12" s="14" t="s">
        <v>39</v>
      </c>
      <c r="C12" s="14" t="s">
        <v>41</v>
      </c>
      <c r="D12" s="14" t="s">
        <v>36</v>
      </c>
      <c r="E12" s="30" t="s">
        <v>37</v>
      </c>
      <c r="F12" s="30"/>
      <c r="G12" s="31" t="s">
        <v>42</v>
      </c>
      <c r="H12" s="31"/>
      <c r="I12" s="31"/>
      <c r="J12" s="14"/>
      <c r="K12" s="15" t="s">
        <v>44</v>
      </c>
    </row>
    <row r="13" spans="1:11" x14ac:dyDescent="0.25">
      <c r="A13" s="16">
        <f>AVERAGE(D2:D10)</f>
        <v>7.1111111111111107</v>
      </c>
      <c r="B13" s="17">
        <f>MAX(D2:D10)</f>
        <v>9.5</v>
      </c>
      <c r="C13" s="17">
        <f>MIN(D2:D10)</f>
        <v>5</v>
      </c>
      <c r="D13" s="18">
        <f>COUNTA(A2:A10)</f>
        <v>9</v>
      </c>
      <c r="E13" s="18" t="s">
        <v>43</v>
      </c>
      <c r="F13" s="18" t="s">
        <v>40</v>
      </c>
      <c r="G13" s="19" t="s">
        <v>31</v>
      </c>
      <c r="H13" s="19" t="s">
        <v>32</v>
      </c>
      <c r="I13" s="19" t="s">
        <v>33</v>
      </c>
      <c r="J13" s="19" t="str">
        <f>VLOOKUP(A2,A2:D10,2,FALSE)&amp;"-"&amp;VLOOKUP(A2,A2:D10,4,FALSE)</f>
        <v>C-5</v>
      </c>
      <c r="K13" s="20">
        <f>COUNT(D6:D10)</f>
        <v>5</v>
      </c>
    </row>
    <row r="14" spans="1:11" ht="15.75" thickBot="1" x14ac:dyDescent="0.3">
      <c r="A14" s="21"/>
      <c r="B14" s="22"/>
      <c r="C14" s="22"/>
      <c r="D14" s="22"/>
      <c r="E14" s="23">
        <f>AVERAGE(D2:D10)</f>
        <v>7.1111111111111107</v>
      </c>
      <c r="F14" s="23">
        <f>AVERAGE(D3:D9)</f>
        <v>7.0714285714285712</v>
      </c>
      <c r="G14" s="23">
        <f>AVERAGE(D2:D6)</f>
        <v>6.1</v>
      </c>
      <c r="H14" s="23">
        <f>AVERAGE(D3:D8)</f>
        <v>6.833333333333333</v>
      </c>
      <c r="I14" s="23">
        <f>AVERAGE(D4:D10)</f>
        <v>7.5714285714285712</v>
      </c>
      <c r="J14" s="23"/>
      <c r="K14" s="24"/>
    </row>
  </sheetData>
  <mergeCells count="2">
    <mergeCell ref="E12:F12"/>
    <mergeCell ref="G12:I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BCC4-3A82-49CA-87DE-F471295D8662}">
  <dimension ref="A1:E18"/>
  <sheetViews>
    <sheetView zoomScale="70" zoomScaleNormal="70" workbookViewId="0">
      <selection activeCell="M21" sqref="M21"/>
    </sheetView>
  </sheetViews>
  <sheetFormatPr baseColWidth="10" defaultRowHeight="15" x14ac:dyDescent="0.25"/>
  <cols>
    <col min="1" max="1" width="15" bestFit="1" customWidth="1"/>
    <col min="3" max="3" width="14.28515625" bestFit="1" customWidth="1"/>
    <col min="4" max="4" width="15.7109375" bestFit="1" customWidth="1"/>
    <col min="5" max="5" width="14.28515625" bestFit="1" customWidth="1"/>
    <col min="6" max="6" width="12.5703125" bestFit="1" customWidth="1"/>
  </cols>
  <sheetData>
    <row r="1" spans="1:5" x14ac:dyDescent="0.25">
      <c r="B1" s="27" t="s">
        <v>46</v>
      </c>
      <c r="C1" s="27" t="s">
        <v>22</v>
      </c>
      <c r="D1" s="27" t="s">
        <v>30</v>
      </c>
    </row>
    <row r="2" spans="1:5" x14ac:dyDescent="0.25">
      <c r="A2" s="28" t="s">
        <v>47</v>
      </c>
      <c r="B2">
        <v>187</v>
      </c>
      <c r="C2">
        <v>167</v>
      </c>
      <c r="D2">
        <v>198</v>
      </c>
    </row>
    <row r="3" spans="1:5" x14ac:dyDescent="0.25">
      <c r="A3" s="28" t="s">
        <v>48</v>
      </c>
      <c r="B3" s="29">
        <v>30</v>
      </c>
      <c r="C3" s="18">
        <v>56</v>
      </c>
      <c r="D3" s="18">
        <v>39</v>
      </c>
    </row>
    <row r="4" spans="1:5" x14ac:dyDescent="0.25">
      <c r="A4" s="28" t="s">
        <v>49</v>
      </c>
      <c r="B4" s="29">
        <v>35</v>
      </c>
      <c r="C4" s="18">
        <v>40</v>
      </c>
      <c r="D4" s="18">
        <v>45</v>
      </c>
    </row>
    <row r="5" spans="1:5" x14ac:dyDescent="0.25">
      <c r="A5" s="28" t="s">
        <v>50</v>
      </c>
      <c r="B5" s="29">
        <v>40</v>
      </c>
      <c r="C5" s="18">
        <v>47</v>
      </c>
      <c r="D5" s="18">
        <v>43</v>
      </c>
    </row>
    <row r="6" spans="1:5" x14ac:dyDescent="0.25">
      <c r="A6" s="28" t="s">
        <v>51</v>
      </c>
      <c r="B6" s="29">
        <v>87</v>
      </c>
      <c r="C6" s="18">
        <v>69</v>
      </c>
      <c r="D6" s="18">
        <v>99</v>
      </c>
    </row>
    <row r="7" spans="1:5" x14ac:dyDescent="0.25">
      <c r="A7" s="28" t="s">
        <v>52</v>
      </c>
      <c r="B7" s="29" t="s">
        <v>53</v>
      </c>
      <c r="C7" s="18" t="s">
        <v>53</v>
      </c>
      <c r="D7" s="18" t="s">
        <v>54</v>
      </c>
    </row>
    <row r="8" spans="1:5" x14ac:dyDescent="0.25">
      <c r="A8" s="28" t="s">
        <v>55</v>
      </c>
      <c r="B8" s="29" t="s">
        <v>56</v>
      </c>
      <c r="C8" s="18" t="s">
        <v>57</v>
      </c>
      <c r="D8" s="18" t="s">
        <v>58</v>
      </c>
    </row>
    <row r="10" spans="1:5" x14ac:dyDescent="0.25">
      <c r="A10" s="27" t="s">
        <v>59</v>
      </c>
      <c r="C10" s="27" t="s">
        <v>61</v>
      </c>
      <c r="E10" s="27" t="s">
        <v>63</v>
      </c>
    </row>
    <row r="11" spans="1:5" x14ac:dyDescent="0.25">
      <c r="A11">
        <f>IF(B2&gt;180,C2,D2)</f>
        <v>167</v>
      </c>
      <c r="C11" t="str">
        <f>IF(B6&gt;C6,B7,C7)</f>
        <v>Verde</v>
      </c>
      <c r="E11" t="str">
        <f>IF(OR(B8="Rubio",C8="Rubio"),"OK","NO OK")</f>
        <v>OK</v>
      </c>
    </row>
    <row r="12" spans="1:5" x14ac:dyDescent="0.25">
      <c r="B12" s="27" t="s">
        <v>60</v>
      </c>
      <c r="D12" s="27" t="s">
        <v>62</v>
      </c>
    </row>
    <row r="13" spans="1:5" x14ac:dyDescent="0.25">
      <c r="B13" t="str">
        <f>IF(B8="Castaño","Castaño","Otro")</f>
        <v>Otro</v>
      </c>
      <c r="D13">
        <f>IF(D3&gt;B3,SUM(D3,B3,),AVERAGE(D3,B3))</f>
        <v>69</v>
      </c>
    </row>
    <row r="15" spans="1:5" x14ac:dyDescent="0.25">
      <c r="A15" s="27" t="s">
        <v>64</v>
      </c>
      <c r="C15" s="27" t="s">
        <v>66</v>
      </c>
      <c r="E15" s="27" t="s">
        <v>68</v>
      </c>
    </row>
    <row r="16" spans="1:5" x14ac:dyDescent="0.25">
      <c r="A16" t="str">
        <f>IF(C4&gt;C5,C2,C7)</f>
        <v>Verde</v>
      </c>
      <c r="C16" t="str">
        <f>IF(OR(B6&gt;100,C6&gt;100,D6&gt;100),"Mas de 100","Menos de 100")</f>
        <v>Menos de 100</v>
      </c>
      <c r="E16" t="str">
        <f>IF(OR(B2&gt;180,C2&lt;180),"Juan más alto","Juan es más bajo")</f>
        <v>Juan más alto</v>
      </c>
    </row>
    <row r="17" spans="2:4" x14ac:dyDescent="0.25">
      <c r="B17" s="27" t="s">
        <v>65</v>
      </c>
      <c r="D17" s="27" t="s">
        <v>67</v>
      </c>
    </row>
    <row r="18" spans="2:4" x14ac:dyDescent="0.25">
      <c r="B18" t="str">
        <f>IF(B7=C7,"Verde",D7)</f>
        <v>Verde</v>
      </c>
      <c r="D18" t="str">
        <f>IF(AND(B2&gt;180,C3&gt;160),"Altos","No clasificados")</f>
        <v>No clasificados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FA6E-688F-4037-8828-A6BAA7CF4EED}">
  <dimension ref="A1:N34"/>
  <sheetViews>
    <sheetView topLeftCell="B1" zoomScale="55" zoomScaleNormal="55" workbookViewId="0">
      <selection activeCell="G32" sqref="G32"/>
    </sheetView>
  </sheetViews>
  <sheetFormatPr baseColWidth="10" defaultRowHeight="15" x14ac:dyDescent="0.25"/>
  <cols>
    <col min="3" max="3" width="13.85546875" bestFit="1" customWidth="1"/>
    <col min="6" max="6" width="12.140625" customWidth="1"/>
    <col min="8" max="8" width="13.85546875" bestFit="1" customWidth="1"/>
    <col min="10" max="10" width="12.140625" bestFit="1" customWidth="1"/>
    <col min="13" max="13" width="13.85546875" bestFit="1" customWidth="1"/>
  </cols>
  <sheetData>
    <row r="1" spans="1:14" x14ac:dyDescent="0.25">
      <c r="A1" s="33" t="s">
        <v>69</v>
      </c>
      <c r="B1" s="33" t="s">
        <v>70</v>
      </c>
      <c r="C1" s="32"/>
      <c r="D1" s="33" t="s">
        <v>69</v>
      </c>
      <c r="E1" s="33" t="s">
        <v>101</v>
      </c>
      <c r="F1" s="33" t="s">
        <v>102</v>
      </c>
      <c r="G1" s="33" t="s">
        <v>103</v>
      </c>
      <c r="I1" s="33" t="s">
        <v>70</v>
      </c>
      <c r="J1" s="33" t="s">
        <v>108</v>
      </c>
      <c r="L1" s="33" t="s">
        <v>69</v>
      </c>
      <c r="M1" s="33" t="s">
        <v>113</v>
      </c>
      <c r="N1" s="33" t="s">
        <v>114</v>
      </c>
    </row>
    <row r="2" spans="1:14" x14ac:dyDescent="0.25">
      <c r="A2" s="32" t="s">
        <v>71</v>
      </c>
      <c r="B2" s="34" t="s">
        <v>86</v>
      </c>
      <c r="D2" s="35" t="s">
        <v>73</v>
      </c>
      <c r="E2" s="35">
        <v>300</v>
      </c>
      <c r="F2" s="37" t="str">
        <f>VLOOKUP(D2,A$2:B$16,2,FALSE)</f>
        <v>Gorra</v>
      </c>
      <c r="G2" s="34" t="s">
        <v>104</v>
      </c>
      <c r="I2" s="34" t="s">
        <v>92</v>
      </c>
      <c r="J2" s="35" t="s">
        <v>111</v>
      </c>
      <c r="L2" s="35" t="s">
        <v>71</v>
      </c>
      <c r="M2" s="34" t="s">
        <v>115</v>
      </c>
      <c r="N2" s="41">
        <f>VLOOKUP(M2,C$20:D$23,2,FALSE)</f>
        <v>100000</v>
      </c>
    </row>
    <row r="3" spans="1:14" x14ac:dyDescent="0.25">
      <c r="A3" s="32" t="s">
        <v>72</v>
      </c>
      <c r="B3" s="18" t="s">
        <v>87</v>
      </c>
      <c r="D3" s="36" t="s">
        <v>80</v>
      </c>
      <c r="E3" s="36">
        <v>900</v>
      </c>
      <c r="F3" s="37" t="str">
        <f t="shared" ref="F3:F16" si="0">VLOOKUP(D3,A$2:B$16,2,FALSE)</f>
        <v>Jersey</v>
      </c>
      <c r="G3" s="18" t="s">
        <v>104</v>
      </c>
      <c r="I3" s="18" t="s">
        <v>94</v>
      </c>
      <c r="J3" s="36" t="s">
        <v>112</v>
      </c>
      <c r="L3" s="36" t="s">
        <v>72</v>
      </c>
      <c r="M3" s="18" t="s">
        <v>116</v>
      </c>
      <c r="N3" s="41">
        <f t="shared" ref="N3:N16" si="1">VLOOKUP(M3,C$20:D$23,2,FALSE)</f>
        <v>50000</v>
      </c>
    </row>
    <row r="4" spans="1:14" x14ac:dyDescent="0.25">
      <c r="A4" s="32" t="s">
        <v>73</v>
      </c>
      <c r="B4" s="18" t="s">
        <v>88</v>
      </c>
      <c r="D4" s="36" t="s">
        <v>82</v>
      </c>
      <c r="E4" s="36">
        <v>600</v>
      </c>
      <c r="F4" s="37" t="str">
        <f t="shared" si="0"/>
        <v>Chaqueta</v>
      </c>
      <c r="G4" s="18" t="s">
        <v>54</v>
      </c>
      <c r="I4" s="18" t="s">
        <v>89</v>
      </c>
      <c r="J4" s="36" t="s">
        <v>111</v>
      </c>
      <c r="L4" s="36" t="s">
        <v>73</v>
      </c>
      <c r="M4" s="18" t="s">
        <v>117</v>
      </c>
      <c r="N4" s="41">
        <f t="shared" si="1"/>
        <v>75000</v>
      </c>
    </row>
    <row r="5" spans="1:14" x14ac:dyDescent="0.25">
      <c r="A5" s="32" t="s">
        <v>74</v>
      </c>
      <c r="B5" s="18" t="s">
        <v>89</v>
      </c>
      <c r="D5" s="36" t="s">
        <v>74</v>
      </c>
      <c r="E5" s="36">
        <v>500</v>
      </c>
      <c r="F5" s="37" t="str">
        <f t="shared" si="0"/>
        <v>Camiseta</v>
      </c>
      <c r="G5" s="18" t="s">
        <v>105</v>
      </c>
      <c r="I5" s="18" t="s">
        <v>109</v>
      </c>
      <c r="J5" s="36" t="s">
        <v>112</v>
      </c>
      <c r="L5" s="36" t="s">
        <v>74</v>
      </c>
      <c r="M5" s="18" t="s">
        <v>118</v>
      </c>
      <c r="N5" s="41">
        <f t="shared" si="1"/>
        <v>20000</v>
      </c>
    </row>
    <row r="6" spans="1:14" x14ac:dyDescent="0.25">
      <c r="A6" s="32" t="s">
        <v>75</v>
      </c>
      <c r="B6" s="18" t="s">
        <v>90</v>
      </c>
      <c r="D6" s="36" t="s">
        <v>84</v>
      </c>
      <c r="E6" s="36">
        <v>500</v>
      </c>
      <c r="F6" s="37" t="str">
        <f t="shared" si="0"/>
        <v>Pijama</v>
      </c>
      <c r="G6" s="18" t="s">
        <v>105</v>
      </c>
      <c r="I6" s="18" t="s">
        <v>97</v>
      </c>
      <c r="J6" s="36" t="s">
        <v>112</v>
      </c>
      <c r="L6" s="36" t="s">
        <v>75</v>
      </c>
      <c r="M6" s="18" t="s">
        <v>115</v>
      </c>
      <c r="N6" s="41">
        <f t="shared" si="1"/>
        <v>100000</v>
      </c>
    </row>
    <row r="7" spans="1:14" x14ac:dyDescent="0.25">
      <c r="A7" s="32" t="s">
        <v>76</v>
      </c>
      <c r="B7" s="18" t="s">
        <v>91</v>
      </c>
      <c r="D7" s="36" t="s">
        <v>75</v>
      </c>
      <c r="E7" s="36">
        <v>600</v>
      </c>
      <c r="F7" s="37" t="str">
        <f t="shared" si="0"/>
        <v>Sudadera</v>
      </c>
      <c r="G7" s="18" t="s">
        <v>106</v>
      </c>
      <c r="I7" s="18" t="s">
        <v>98</v>
      </c>
      <c r="J7" s="36" t="s">
        <v>112</v>
      </c>
      <c r="L7" s="36" t="s">
        <v>76</v>
      </c>
      <c r="M7" s="18" t="s">
        <v>116</v>
      </c>
      <c r="N7" s="41">
        <f t="shared" si="1"/>
        <v>50000</v>
      </c>
    </row>
    <row r="8" spans="1:14" x14ac:dyDescent="0.25">
      <c r="A8" s="32" t="s">
        <v>77</v>
      </c>
      <c r="B8" s="18" t="s">
        <v>92</v>
      </c>
      <c r="D8" s="36" t="s">
        <v>78</v>
      </c>
      <c r="E8" s="36">
        <v>1000</v>
      </c>
      <c r="F8" s="37" t="str">
        <f t="shared" si="0"/>
        <v>Pantalones</v>
      </c>
      <c r="G8" s="18" t="s">
        <v>106</v>
      </c>
      <c r="I8" s="18" t="s">
        <v>87</v>
      </c>
      <c r="J8" s="36" t="s">
        <v>111</v>
      </c>
      <c r="L8" s="36" t="s">
        <v>77</v>
      </c>
      <c r="M8" s="18" t="s">
        <v>115</v>
      </c>
      <c r="N8" s="41">
        <f t="shared" si="1"/>
        <v>100000</v>
      </c>
    </row>
    <row r="9" spans="1:14" x14ac:dyDescent="0.25">
      <c r="A9" s="32" t="s">
        <v>78</v>
      </c>
      <c r="B9" s="18" t="s">
        <v>93</v>
      </c>
      <c r="D9" s="36" t="s">
        <v>71</v>
      </c>
      <c r="E9" s="36">
        <v>900</v>
      </c>
      <c r="F9" s="37" t="str">
        <f t="shared" si="0"/>
        <v xml:space="preserve">Guante </v>
      </c>
      <c r="G9" s="18" t="s">
        <v>107</v>
      </c>
      <c r="I9" s="18" t="s">
        <v>88</v>
      </c>
      <c r="J9" s="36" t="s">
        <v>111</v>
      </c>
      <c r="L9" s="36" t="s">
        <v>78</v>
      </c>
      <c r="M9" s="18" t="s">
        <v>115</v>
      </c>
      <c r="N9" s="41">
        <f t="shared" si="1"/>
        <v>100000</v>
      </c>
    </row>
    <row r="10" spans="1:14" x14ac:dyDescent="0.25">
      <c r="A10" s="32" t="s">
        <v>79</v>
      </c>
      <c r="B10" s="18" t="s">
        <v>94</v>
      </c>
      <c r="D10" s="36" t="s">
        <v>76</v>
      </c>
      <c r="E10" s="36">
        <v>800</v>
      </c>
      <c r="F10" s="37" t="str">
        <f t="shared" si="0"/>
        <v>Gorro</v>
      </c>
      <c r="G10" s="18" t="s">
        <v>107</v>
      </c>
      <c r="I10" s="18" t="s">
        <v>91</v>
      </c>
      <c r="J10" s="36" t="s">
        <v>111</v>
      </c>
      <c r="L10" s="36" t="s">
        <v>79</v>
      </c>
      <c r="M10" s="18" t="s">
        <v>117</v>
      </c>
      <c r="N10" s="41">
        <f t="shared" si="1"/>
        <v>75000</v>
      </c>
    </row>
    <row r="11" spans="1:14" x14ac:dyDescent="0.25">
      <c r="A11" s="32" t="s">
        <v>80</v>
      </c>
      <c r="B11" s="18" t="s">
        <v>95</v>
      </c>
      <c r="D11" s="36" t="s">
        <v>79</v>
      </c>
      <c r="E11" s="36">
        <v>700</v>
      </c>
      <c r="F11" s="37" t="str">
        <f t="shared" si="0"/>
        <v>Camisa</v>
      </c>
      <c r="G11" s="18" t="s">
        <v>107</v>
      </c>
      <c r="I11" s="18" t="s">
        <v>110</v>
      </c>
      <c r="J11" s="36" t="s">
        <v>111</v>
      </c>
      <c r="L11" s="36" t="s">
        <v>80</v>
      </c>
      <c r="M11" s="18" t="s">
        <v>118</v>
      </c>
      <c r="N11" s="41">
        <f t="shared" si="1"/>
        <v>20000</v>
      </c>
    </row>
    <row r="12" spans="1:14" x14ac:dyDescent="0.25">
      <c r="A12" s="32" t="s">
        <v>81</v>
      </c>
      <c r="B12" s="18" t="s">
        <v>96</v>
      </c>
      <c r="D12" s="36" t="s">
        <v>83</v>
      </c>
      <c r="E12" s="36">
        <v>100</v>
      </c>
      <c r="F12" s="37" t="str">
        <f t="shared" si="0"/>
        <v>Falda</v>
      </c>
      <c r="G12" s="18" t="s">
        <v>107</v>
      </c>
      <c r="I12" s="18" t="s">
        <v>95</v>
      </c>
      <c r="J12" s="36" t="s">
        <v>112</v>
      </c>
      <c r="L12" s="36" t="s">
        <v>81</v>
      </c>
      <c r="M12" s="18" t="s">
        <v>118</v>
      </c>
      <c r="N12" s="41">
        <f t="shared" si="1"/>
        <v>20000</v>
      </c>
    </row>
    <row r="13" spans="1:14" x14ac:dyDescent="0.25">
      <c r="A13" s="32" t="s">
        <v>82</v>
      </c>
      <c r="B13" s="18" t="s">
        <v>97</v>
      </c>
      <c r="D13" s="36" t="s">
        <v>72</v>
      </c>
      <c r="E13" s="36">
        <v>100</v>
      </c>
      <c r="F13" s="37" t="str">
        <f t="shared" si="0"/>
        <v>Gafas</v>
      </c>
      <c r="G13" s="18" t="s">
        <v>53</v>
      </c>
      <c r="I13" s="18" t="s">
        <v>93</v>
      </c>
      <c r="J13" s="36" t="s">
        <v>111</v>
      </c>
      <c r="L13" s="36" t="s">
        <v>82</v>
      </c>
      <c r="M13" s="18" t="s">
        <v>117</v>
      </c>
      <c r="N13" s="41">
        <f t="shared" si="1"/>
        <v>75000</v>
      </c>
    </row>
    <row r="14" spans="1:14" x14ac:dyDescent="0.25">
      <c r="A14" s="32" t="s">
        <v>83</v>
      </c>
      <c r="B14" s="18" t="s">
        <v>98</v>
      </c>
      <c r="D14" s="36" t="s">
        <v>77</v>
      </c>
      <c r="E14" s="36">
        <v>800</v>
      </c>
      <c r="F14" s="37" t="str">
        <f t="shared" si="0"/>
        <v>Calcetines</v>
      </c>
      <c r="G14" s="18" t="s">
        <v>53</v>
      </c>
      <c r="I14" s="18" t="s">
        <v>96</v>
      </c>
      <c r="J14" s="36" t="s">
        <v>112</v>
      </c>
      <c r="L14" s="36" t="s">
        <v>83</v>
      </c>
      <c r="M14" s="18" t="s">
        <v>116</v>
      </c>
      <c r="N14" s="41">
        <f t="shared" si="1"/>
        <v>50000</v>
      </c>
    </row>
    <row r="15" spans="1:14" x14ac:dyDescent="0.25">
      <c r="A15" s="32" t="s">
        <v>84</v>
      </c>
      <c r="B15" s="18" t="s">
        <v>99</v>
      </c>
      <c r="D15" s="36" t="s">
        <v>81</v>
      </c>
      <c r="E15" s="36">
        <v>700</v>
      </c>
      <c r="F15" s="37" t="str">
        <f t="shared" si="0"/>
        <v>Pañuelo</v>
      </c>
      <c r="G15" s="18" t="s">
        <v>53</v>
      </c>
      <c r="I15" s="18" t="s">
        <v>99</v>
      </c>
      <c r="J15" s="36" t="s">
        <v>112</v>
      </c>
      <c r="L15" s="36" t="s">
        <v>84</v>
      </c>
      <c r="M15" s="18" t="s">
        <v>116</v>
      </c>
      <c r="N15" s="41">
        <f t="shared" si="1"/>
        <v>50000</v>
      </c>
    </row>
    <row r="16" spans="1:14" x14ac:dyDescent="0.25">
      <c r="A16" s="32" t="s">
        <v>85</v>
      </c>
      <c r="B16" s="18" t="s">
        <v>100</v>
      </c>
      <c r="D16" s="36" t="s">
        <v>85</v>
      </c>
      <c r="E16" s="36">
        <v>700</v>
      </c>
      <c r="F16" s="37" t="str">
        <f t="shared" si="0"/>
        <v>Camison</v>
      </c>
      <c r="G16" s="18" t="s">
        <v>53</v>
      </c>
      <c r="I16" s="18" t="s">
        <v>90</v>
      </c>
      <c r="J16" s="36" t="s">
        <v>111</v>
      </c>
      <c r="L16" s="36" t="s">
        <v>85</v>
      </c>
      <c r="M16" s="18" t="s">
        <v>115</v>
      </c>
      <c r="N16" s="41">
        <f t="shared" si="1"/>
        <v>100000</v>
      </c>
    </row>
    <row r="19" spans="1:9" x14ac:dyDescent="0.25">
      <c r="C19" s="33" t="s">
        <v>113</v>
      </c>
      <c r="D19" s="33" t="s">
        <v>114</v>
      </c>
      <c r="H19" s="33" t="s">
        <v>122</v>
      </c>
      <c r="I19" s="33" t="s">
        <v>114</v>
      </c>
    </row>
    <row r="20" spans="1:9" x14ac:dyDescent="0.25">
      <c r="C20" s="34" t="s">
        <v>115</v>
      </c>
      <c r="D20" s="38">
        <v>100000</v>
      </c>
      <c r="H20" s="40">
        <v>100</v>
      </c>
      <c r="I20" t="s">
        <v>119</v>
      </c>
    </row>
    <row r="21" spans="1:9" x14ac:dyDescent="0.25">
      <c r="C21" s="18" t="s">
        <v>116</v>
      </c>
      <c r="D21" s="39">
        <v>50000</v>
      </c>
      <c r="H21" s="40">
        <v>200</v>
      </c>
      <c r="I21" t="s">
        <v>119</v>
      </c>
    </row>
    <row r="22" spans="1:9" x14ac:dyDescent="0.25">
      <c r="C22" s="18" t="s">
        <v>117</v>
      </c>
      <c r="D22" s="39">
        <v>75000</v>
      </c>
      <c r="H22" s="40">
        <v>300</v>
      </c>
      <c r="I22" t="s">
        <v>119</v>
      </c>
    </row>
    <row r="23" spans="1:9" x14ac:dyDescent="0.25">
      <c r="C23" s="18" t="s">
        <v>118</v>
      </c>
      <c r="D23" s="39">
        <v>20000</v>
      </c>
      <c r="H23" s="40">
        <v>400</v>
      </c>
      <c r="I23" t="s">
        <v>120</v>
      </c>
    </row>
    <row r="24" spans="1:9" x14ac:dyDescent="0.25">
      <c r="H24" s="40">
        <v>500</v>
      </c>
      <c r="I24" t="s">
        <v>120</v>
      </c>
    </row>
    <row r="25" spans="1:9" x14ac:dyDescent="0.25">
      <c r="H25" s="40">
        <v>600</v>
      </c>
      <c r="I25" t="s">
        <v>120</v>
      </c>
    </row>
    <row r="26" spans="1:9" x14ac:dyDescent="0.25">
      <c r="H26" s="40">
        <v>700</v>
      </c>
      <c r="I26" t="s">
        <v>120</v>
      </c>
    </row>
    <row r="27" spans="1:9" x14ac:dyDescent="0.25">
      <c r="H27" s="40">
        <v>800</v>
      </c>
      <c r="I27" t="s">
        <v>121</v>
      </c>
    </row>
    <row r="28" spans="1:9" x14ac:dyDescent="0.25">
      <c r="H28" s="40">
        <v>900</v>
      </c>
      <c r="I28" t="s">
        <v>121</v>
      </c>
    </row>
    <row r="29" spans="1:9" x14ac:dyDescent="0.25">
      <c r="H29" s="40">
        <v>1000</v>
      </c>
      <c r="I29" t="s">
        <v>121</v>
      </c>
    </row>
    <row r="32" spans="1:9" x14ac:dyDescent="0.25">
      <c r="A32" s="33" t="s">
        <v>69</v>
      </c>
      <c r="B32" s="33" t="s">
        <v>70</v>
      </c>
      <c r="C32" s="33" t="s">
        <v>101</v>
      </c>
      <c r="D32" s="33" t="s">
        <v>102</v>
      </c>
      <c r="E32" s="33" t="s">
        <v>103</v>
      </c>
      <c r="F32" s="33" t="s">
        <v>123</v>
      </c>
      <c r="G32" s="33" t="s">
        <v>114</v>
      </c>
    </row>
    <row r="33" spans="1:7" x14ac:dyDescent="0.25">
      <c r="A33" s="34" t="s">
        <v>72</v>
      </c>
      <c r="B33" s="37" t="str">
        <f>VLOOKUP(A33,A$2:B$16,2,FALSE)</f>
        <v>Gafas</v>
      </c>
      <c r="C33" s="37">
        <f>VLOOKUP($A33,$D$2:$G$16,2,FALSE)</f>
        <v>100</v>
      </c>
      <c r="D33" s="37" t="str">
        <f>VLOOKUP($A33,$D$2:$G$16,3,FALSE)</f>
        <v>Gafas</v>
      </c>
      <c r="E33" s="37" t="str">
        <f>VLOOKUP($A33,$D$2:$G$16,4,FALSE)</f>
        <v>Verde</v>
      </c>
      <c r="F33" s="37" t="str">
        <f>VLOOKUP(D33,I2:J16,2,FALSE)</f>
        <v>Ropajes S.L.</v>
      </c>
      <c r="G33" s="41">
        <f>VLOOKUP(A33,L2:N16,3,FALSE)</f>
        <v>50000</v>
      </c>
    </row>
    <row r="34" spans="1:7" x14ac:dyDescent="0.25">
      <c r="A34" s="18" t="s">
        <v>82</v>
      </c>
      <c r="B34" s="37" t="str">
        <f>VLOOKUP(A34,A$2:B$16,2,FALSE)</f>
        <v>Chaqueta</v>
      </c>
      <c r="C34" s="37">
        <f>VLOOKUP($A34,$D$2:$G$16,2,FALSE)</f>
        <v>600</v>
      </c>
      <c r="D34" s="37" t="str">
        <f>VLOOKUP($A34,$D$2:$G$16,3,FALSE)</f>
        <v>Chaqueta</v>
      </c>
      <c r="E34" s="37" t="str">
        <f>VLOOKUP($A34,$D$2:$G$16,4,FALSE)</f>
        <v>Azúl</v>
      </c>
      <c r="F34" s="37" t="str">
        <f>VLOOKUP(D34,I3:J17,2,FALSE)</f>
        <v>Ateliere S.A.</v>
      </c>
      <c r="G34" s="41">
        <f>VLOOKUP(A34,L3:N17,3,FALSE)</f>
        <v>75000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0D7D-C164-487D-B907-5B161288CD9A}">
  <dimension ref="A1:F25"/>
  <sheetViews>
    <sheetView zoomScale="55" zoomScaleNormal="55" workbookViewId="0">
      <selection activeCell="I22" sqref="I22"/>
    </sheetView>
  </sheetViews>
  <sheetFormatPr baseColWidth="10" defaultRowHeight="15" x14ac:dyDescent="0.25"/>
  <cols>
    <col min="1" max="2" width="11.42578125" customWidth="1"/>
    <col min="3" max="3" width="13.85546875" bestFit="1" customWidth="1"/>
    <col min="4" max="4" width="14.140625" bestFit="1" customWidth="1"/>
    <col min="6" max="6" width="12" bestFit="1" customWidth="1"/>
  </cols>
  <sheetData>
    <row r="1" spans="1:5" x14ac:dyDescent="0.25">
      <c r="A1" s="33" t="s">
        <v>124</v>
      </c>
      <c r="B1" s="33" t="s">
        <v>48</v>
      </c>
      <c r="C1" s="33" t="s">
        <v>113</v>
      </c>
      <c r="D1" s="33" t="s">
        <v>125</v>
      </c>
      <c r="E1" s="33" t="s">
        <v>126</v>
      </c>
    </row>
    <row r="2" spans="1:5" x14ac:dyDescent="0.25">
      <c r="A2" s="32" t="s">
        <v>127</v>
      </c>
      <c r="B2" s="32">
        <v>50</v>
      </c>
      <c r="C2" s="32" t="s">
        <v>142</v>
      </c>
      <c r="D2" s="32">
        <v>7</v>
      </c>
      <c r="E2" s="42">
        <v>1050</v>
      </c>
    </row>
    <row r="3" spans="1:5" x14ac:dyDescent="0.25">
      <c r="A3" s="32" t="s">
        <v>128</v>
      </c>
      <c r="B3" s="32">
        <v>49</v>
      </c>
      <c r="C3" s="32" t="s">
        <v>143</v>
      </c>
      <c r="D3" s="32">
        <v>6</v>
      </c>
      <c r="E3" s="42">
        <v>1830</v>
      </c>
    </row>
    <row r="4" spans="1:5" x14ac:dyDescent="0.25">
      <c r="A4" s="32" t="s">
        <v>129</v>
      </c>
      <c r="B4" s="32">
        <v>33</v>
      </c>
      <c r="C4" s="32" t="s">
        <v>142</v>
      </c>
      <c r="D4" s="32">
        <v>6</v>
      </c>
      <c r="E4" s="42">
        <v>1410</v>
      </c>
    </row>
    <row r="5" spans="1:5" x14ac:dyDescent="0.25">
      <c r="A5" s="32" t="s">
        <v>130</v>
      </c>
      <c r="B5" s="32">
        <v>36</v>
      </c>
      <c r="C5" s="32" t="s">
        <v>144</v>
      </c>
      <c r="D5" s="32">
        <v>7</v>
      </c>
      <c r="E5" s="42">
        <v>1380</v>
      </c>
    </row>
    <row r="6" spans="1:5" x14ac:dyDescent="0.25">
      <c r="A6" s="32" t="s">
        <v>131</v>
      </c>
      <c r="B6" s="32">
        <v>31</v>
      </c>
      <c r="C6" s="32" t="s">
        <v>144</v>
      </c>
      <c r="D6" s="32">
        <v>5</v>
      </c>
      <c r="E6" s="42">
        <v>1040</v>
      </c>
    </row>
    <row r="7" spans="1:5" x14ac:dyDescent="0.25">
      <c r="A7" s="32" t="s">
        <v>132</v>
      </c>
      <c r="B7" s="32">
        <v>31</v>
      </c>
      <c r="C7" s="32" t="s">
        <v>145</v>
      </c>
      <c r="D7" s="32">
        <v>8</v>
      </c>
      <c r="E7" s="42">
        <v>1580</v>
      </c>
    </row>
    <row r="8" spans="1:5" x14ac:dyDescent="0.25">
      <c r="A8" s="32" t="s">
        <v>133</v>
      </c>
      <c r="B8" s="32">
        <v>45</v>
      </c>
      <c r="C8" s="32" t="s">
        <v>143</v>
      </c>
      <c r="D8" s="32">
        <v>8</v>
      </c>
      <c r="E8" s="42">
        <v>1870</v>
      </c>
    </row>
    <row r="9" spans="1:5" x14ac:dyDescent="0.25">
      <c r="A9" s="32" t="s">
        <v>134</v>
      </c>
      <c r="B9" s="32">
        <v>48</v>
      </c>
      <c r="C9" s="32" t="s">
        <v>144</v>
      </c>
      <c r="D9" s="32">
        <v>8</v>
      </c>
      <c r="E9" s="42">
        <v>1440</v>
      </c>
    </row>
    <row r="10" spans="1:5" x14ac:dyDescent="0.25">
      <c r="A10" s="32" t="s">
        <v>135</v>
      </c>
      <c r="B10" s="32">
        <v>40</v>
      </c>
      <c r="C10" s="32" t="s">
        <v>143</v>
      </c>
      <c r="D10" s="32">
        <v>6</v>
      </c>
      <c r="E10" s="42">
        <v>1640</v>
      </c>
    </row>
    <row r="11" spans="1:5" x14ac:dyDescent="0.25">
      <c r="A11" s="32" t="s">
        <v>136</v>
      </c>
      <c r="B11" s="32">
        <v>38</v>
      </c>
      <c r="C11" s="32" t="s">
        <v>145</v>
      </c>
      <c r="D11" s="32">
        <v>5</v>
      </c>
      <c r="E11" s="42">
        <v>1060</v>
      </c>
    </row>
    <row r="12" spans="1:5" x14ac:dyDescent="0.25">
      <c r="A12" s="32" t="s">
        <v>137</v>
      </c>
      <c r="B12" s="32">
        <v>45</v>
      </c>
      <c r="C12" s="32" t="s">
        <v>142</v>
      </c>
      <c r="D12" s="32">
        <v>6</v>
      </c>
      <c r="E12" s="42">
        <v>1190</v>
      </c>
    </row>
    <row r="13" spans="1:5" x14ac:dyDescent="0.25">
      <c r="A13" s="32" t="s">
        <v>138</v>
      </c>
      <c r="B13" s="32">
        <v>33</v>
      </c>
      <c r="C13" s="32" t="s">
        <v>143</v>
      </c>
      <c r="D13" s="32">
        <v>8</v>
      </c>
      <c r="E13" s="42">
        <v>1460</v>
      </c>
    </row>
    <row r="14" spans="1:5" x14ac:dyDescent="0.25">
      <c r="A14" s="32" t="s">
        <v>139</v>
      </c>
      <c r="B14" s="32">
        <v>42</v>
      </c>
      <c r="C14" s="32" t="s">
        <v>146</v>
      </c>
      <c r="D14" s="32">
        <v>8</v>
      </c>
      <c r="E14" s="42">
        <v>1370</v>
      </c>
    </row>
    <row r="15" spans="1:5" x14ac:dyDescent="0.25">
      <c r="A15" s="32" t="s">
        <v>140</v>
      </c>
      <c r="B15" s="32">
        <v>42</v>
      </c>
      <c r="C15" s="32" t="s">
        <v>147</v>
      </c>
      <c r="D15" s="32">
        <v>5</v>
      </c>
      <c r="E15" s="42">
        <v>1440</v>
      </c>
    </row>
    <row r="16" spans="1:5" x14ac:dyDescent="0.25">
      <c r="A16" s="32" t="s">
        <v>141</v>
      </c>
      <c r="B16" s="32">
        <v>34</v>
      </c>
      <c r="C16" s="32" t="s">
        <v>142</v>
      </c>
      <c r="D16" s="32">
        <v>6</v>
      </c>
      <c r="E16" s="42">
        <v>1040</v>
      </c>
    </row>
    <row r="18" spans="1:6" x14ac:dyDescent="0.25">
      <c r="A18" s="33" t="s">
        <v>59</v>
      </c>
      <c r="C18" s="33" t="s">
        <v>61</v>
      </c>
      <c r="E18" s="33" t="s">
        <v>63</v>
      </c>
    </row>
    <row r="19" spans="1:6" x14ac:dyDescent="0.25">
      <c r="A19" s="43">
        <f>COUNTA(B2:B16)</f>
        <v>15</v>
      </c>
      <c r="C19" s="43">
        <f>AVERAGE(D2:D16)</f>
        <v>6.6</v>
      </c>
      <c r="E19" s="45">
        <f>COUNTIF(C2:C16,"Dept1")</f>
        <v>4</v>
      </c>
    </row>
    <row r="20" spans="1:6" x14ac:dyDescent="0.25">
      <c r="B20" s="33" t="s">
        <v>60</v>
      </c>
      <c r="D20" s="33" t="s">
        <v>62</v>
      </c>
      <c r="F20" s="33" t="s">
        <v>148</v>
      </c>
    </row>
    <row r="21" spans="1:6" x14ac:dyDescent="0.25">
      <c r="B21" s="43">
        <f>AVERAGE(B2:B16)</f>
        <v>39.799999999999997</v>
      </c>
      <c r="D21" s="44">
        <f>SUM(E2:E16)</f>
        <v>20800</v>
      </c>
      <c r="F21" s="46">
        <f>SUMIF(E2:E16,"&gt;1200")</f>
        <v>15420</v>
      </c>
    </row>
    <row r="22" spans="1:6" x14ac:dyDescent="0.25">
      <c r="A22" s="33" t="s">
        <v>64</v>
      </c>
      <c r="C22" s="33" t="s">
        <v>66</v>
      </c>
      <c r="E22" s="33" t="s">
        <v>68</v>
      </c>
    </row>
    <row r="23" spans="1:6" x14ac:dyDescent="0.25">
      <c r="A23" s="43">
        <f>AVERAGEIF(C2:C16,"Dept2",B2:B16)</f>
        <v>42</v>
      </c>
      <c r="C23" s="46">
        <f>SUMIF(C2:C16,"Dept4",E2:E16)+SUMIF(C2:C16,"Dept5",E2:E16)</f>
        <v>4010</v>
      </c>
      <c r="E23" s="48">
        <f>AVERAGEIF(E2:E16,"&gt;1500")</f>
        <v>1730</v>
      </c>
    </row>
    <row r="24" spans="1:6" x14ac:dyDescent="0.25">
      <c r="B24" s="33" t="s">
        <v>65</v>
      </c>
      <c r="D24" s="33" t="s">
        <v>67</v>
      </c>
    </row>
    <row r="25" spans="1:6" x14ac:dyDescent="0.25">
      <c r="B25" s="46">
        <f>SUMIF(C2:C16,"Dept3",E2:E16)</f>
        <v>6800</v>
      </c>
      <c r="D25" s="47">
        <f>AVERAGEIF(B2:B16,"&gt;40")</f>
        <v>45.857142857142854</v>
      </c>
    </row>
  </sheetData>
  <phoneticPr fontId="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a g 0 V w T a 1 k i k A A A A 9 Q A A A B I A H A B D b 2 5 m a W c v U G F j a 2 F n Z S 5 4 b W w g o h g A K K A U A A A A A A A A A A A A A A A A A A A A A A A A A A A A h Y 9 B D o I w F E S v Q r q n r d U Y J J 8 S 4 1 Y S o 4 l x 2 5 Q K j V A M L Z a 7 u f B I X k G M o u 5 c z p u 3 m L l f b 5 D 2 d R V c V G t 1 Y x I 0 w R Q F y s g m 1 6 Z I U O e O Y Y R S D h s h T 6 J Q w S A b G / c 2 T 1 D p 3 D k m x H u P / R Q 3 b U E Y p R N y y N Y 7 W a p a o I + s / 8 u h N t Y J I x X i s H + N 4 Q w v 5 j i a M U y B j A w y b b 4 9 G + Y + 2 x 8 I q 6 5 y X a u 4 s u F y C 2 S M Q N 4 X + A N Q S w M E F A A C A A g A I a g 0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o N F c o i k e 4 D g A A A B E A A A A T A B w A R m 9 y b X V s Y X M v U 2 V j d G l v b j E u b S C i G A A o o B Q A A A A A A A A A A A A A A A A A A A A A A A A A A A A r T k 0 u y c z P U w i G 0 I b W A F B L A Q I t A B Q A A g A I A C G o N F c E 2 t Z I p A A A A P U A A A A S A A A A A A A A A A A A A A A A A A A A A A B D b 2 5 m a W c v U G F j a 2 F n Z S 5 4 b W x Q S w E C L Q A U A A I A C A A h q D R X D 8 r p q 6 Q A A A D p A A A A E w A A A A A A A A A A A A A A A A D w A A A A W 0 N v b n R l b n R f V H l w Z X N d L n h t b F B L A Q I t A B Q A A g A I A C G o N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R k 0 D m E U q L R 5 v r Q y N 0 s O B Z A A A A A A I A A A A A A B B m A A A A A Q A A I A A A A L e 8 4 + s F / W B e m S v l + N B a S J 7 y 2 Z F t 7 8 W G K 7 w j 5 r I 4 / n e S A A A A A A 6 A A A A A A g A A I A A A A I 0 Q 8 4 k U E 1 o m h D i D 0 9 f 9 X C s n U w 4 p R b t r W i T I J K 7 s I o T 7 U A A A A M w Y b I v G W o 9 D Y E C L Q B n / a A y 5 Z i q G 5 I 3 f G 3 S O I 1 p 2 H C 5 y w 8 z a Y 8 P s g v m i o f 1 W 8 W O Y 6 x m 1 z J J e p h 8 S A a 0 I M v 2 2 H S V B / y q g j 7 q U Q 7 b s 5 N u r o x q p Q A A A A K 1 3 x x K 8 S X V W S t r f e 6 z q E T 5 V v Z s T Q v x C a x u i I n b 2 1 o k / E a k y v N o L 3 / I c 3 1 o M r P E z F / t R Z W a j s c L h s f I o c n W x A e 4 = < / D a t a M a s h u p > 
</file>

<file path=customXml/itemProps1.xml><?xml version="1.0" encoding="utf-8"?>
<ds:datastoreItem xmlns:ds="http://schemas.openxmlformats.org/officeDocument/2006/customXml" ds:itemID="{13FD80E7-0720-41FC-8CEF-FC8EBB63F9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</vt:lpstr>
      <vt:lpstr>Ejercicio1</vt:lpstr>
      <vt:lpstr>Ejercicio2</vt:lpstr>
      <vt:lpstr>Ejercicio3</vt:lpstr>
      <vt:lpstr>Tabla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AlxRD</cp:lastModifiedBy>
  <dcterms:created xsi:type="dcterms:W3CDTF">2023-09-13T17:52:29Z</dcterms:created>
  <dcterms:modified xsi:type="dcterms:W3CDTF">2023-09-21T01:34:25Z</dcterms:modified>
</cp:coreProperties>
</file>