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2a6bed92b69c5/Documents/"/>
    </mc:Choice>
  </mc:AlternateContent>
  <xr:revisionPtr revIDLastSave="0" documentId="8_{DA230B65-629B-4670-9A13-657D074A0DB1}" xr6:coauthVersionLast="45" xr6:coauthVersionMax="45" xr10:uidLastSave="{00000000-0000-0000-0000-000000000000}"/>
  <bookViews>
    <workbookView xWindow="-120" yWindow="-120" windowWidth="29040" windowHeight="15840" firstSheet="2" activeTab="2" xr2:uid="{1204BD59-1162-478B-AD25-6094F5854EFD}"/>
  </bookViews>
  <sheets>
    <sheet name="DataTypes" sheetId="1" r:id="rId1"/>
    <sheet name="Forecasts" sheetId="2" r:id="rId2"/>
    <sheet name="Payload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9" i="3"/>
  <c r="C6" i="3"/>
  <c r="C10" i="3"/>
  <c r="C15" i="3"/>
  <c r="C22" i="3"/>
  <c r="C18" i="3"/>
  <c r="C12" i="3"/>
  <c r="C7" i="3"/>
  <c r="D20" i="3"/>
  <c r="D2" i="3"/>
  <c r="G12" i="3"/>
  <c r="G11" i="3"/>
  <c r="G10" i="3"/>
  <c r="G9" i="3"/>
  <c r="G14" i="3"/>
  <c r="G17" i="3"/>
  <c r="G16" i="3"/>
  <c r="G15" i="3"/>
  <c r="E20" i="3"/>
  <c r="E2" i="3"/>
  <c r="D34" i="2"/>
  <c r="D35" i="2" s="1"/>
  <c r="D26" i="2"/>
  <c r="D17" i="2"/>
  <c r="D7" i="2"/>
  <c r="D25" i="2"/>
  <c r="D16" i="2"/>
  <c r="D6" i="2"/>
  <c r="F58" i="1"/>
  <c r="F59" i="1"/>
  <c r="F60" i="1"/>
  <c r="F61" i="1"/>
  <c r="F62" i="1"/>
  <c r="F63" i="1"/>
  <c r="F64" i="1"/>
  <c r="F65" i="1"/>
  <c r="F50" i="1"/>
  <c r="F51" i="1"/>
  <c r="F52" i="1"/>
  <c r="F53" i="1"/>
  <c r="F54" i="1"/>
  <c r="F38" i="1"/>
  <c r="F39" i="1"/>
  <c r="F40" i="1"/>
  <c r="F41" i="1"/>
  <c r="F42" i="1"/>
  <c r="F43" i="1"/>
  <c r="F44" i="1"/>
  <c r="F45" i="1"/>
  <c r="F46" i="1"/>
  <c r="F29" i="1"/>
  <c r="F30" i="1"/>
  <c r="F31" i="1"/>
  <c r="F32" i="1"/>
  <c r="F33" i="1"/>
  <c r="F34" i="1"/>
  <c r="F24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H2" i="3" l="1"/>
  <c r="D9" i="3"/>
  <c r="E9" i="3" s="1"/>
  <c r="D14" i="3"/>
  <c r="E14" i="3" s="1"/>
  <c r="H17" i="3"/>
  <c r="H16" i="3"/>
  <c r="H15" i="3"/>
  <c r="H14" i="3"/>
  <c r="H12" i="3"/>
  <c r="H11" i="3"/>
  <c r="H10" i="3"/>
  <c r="H9" i="3"/>
  <c r="I12" i="3"/>
  <c r="J12" i="3" s="1"/>
  <c r="I11" i="3"/>
  <c r="J11" i="3" s="1"/>
  <c r="I10" i="3"/>
  <c r="J10" i="3" s="1"/>
  <c r="I9" i="3"/>
  <c r="J9" i="3" s="1"/>
  <c r="I17" i="3"/>
  <c r="I16" i="3"/>
  <c r="I15" i="3"/>
  <c r="I14" i="3"/>
  <c r="H5" i="3"/>
  <c r="I5" i="3" s="1"/>
  <c r="J5" i="3" s="1"/>
  <c r="H4" i="3"/>
  <c r="I4" i="3" s="1"/>
  <c r="J4" i="3" s="1"/>
  <c r="H3" i="3"/>
  <c r="I3" i="3" s="1"/>
  <c r="J3" i="3" s="1"/>
  <c r="I2" i="3"/>
  <c r="J2" i="3" s="1"/>
  <c r="H23" i="3"/>
  <c r="H22" i="3"/>
  <c r="H21" i="3"/>
  <c r="H20" i="3"/>
  <c r="F37" i="1"/>
  <c r="G37" i="1" s="1"/>
  <c r="F49" i="1"/>
  <c r="G49" i="1" s="1"/>
  <c r="F3" i="1"/>
  <c r="E25" i="1" s="1"/>
  <c r="F25" i="1" s="1"/>
  <c r="G25" i="1" s="1"/>
  <c r="F23" i="1"/>
  <c r="G23" i="1" s="1"/>
  <c r="F28" i="1"/>
  <c r="G28" i="1" s="1"/>
  <c r="G3" i="1"/>
  <c r="L2" i="3" l="1"/>
  <c r="I20" i="3"/>
  <c r="J20" i="3" s="1"/>
  <c r="I21" i="3"/>
  <c r="J21" i="3" s="1"/>
  <c r="L3" i="3"/>
  <c r="I22" i="3"/>
  <c r="J22" i="3" s="1"/>
  <c r="L4" i="3"/>
  <c r="I23" i="3"/>
  <c r="J23" i="3" s="1"/>
  <c r="L5" i="3"/>
  <c r="J17" i="3"/>
  <c r="N5" i="3" s="1"/>
  <c r="P5" i="3" s="1"/>
  <c r="M5" i="3"/>
  <c r="J16" i="3"/>
  <c r="N4" i="3" s="1"/>
  <c r="P4" i="3" s="1"/>
  <c r="M4" i="3"/>
  <c r="J15" i="3"/>
  <c r="N3" i="3" s="1"/>
  <c r="P3" i="3" s="1"/>
  <c r="M3" i="3"/>
  <c r="J14" i="3"/>
  <c r="N2" i="3" s="1"/>
  <c r="P2" i="3" s="1"/>
  <c r="M2" i="3"/>
  <c r="C33" i="2"/>
  <c r="E33" i="2" s="1"/>
  <c r="C24" i="2"/>
  <c r="E24" i="2" s="1"/>
  <c r="C15" i="2"/>
  <c r="E15" i="2" s="1"/>
  <c r="C5" i="2"/>
  <c r="E5" i="2" s="1"/>
  <c r="C35" i="2"/>
  <c r="E35" i="2" s="1"/>
  <c r="C26" i="2"/>
  <c r="E26" i="2" s="1"/>
  <c r="C17" i="2"/>
  <c r="E17" i="2" s="1"/>
  <c r="C7" i="2"/>
  <c r="E7" i="2" s="1"/>
  <c r="C34" i="2"/>
  <c r="E34" i="2" s="1"/>
  <c r="C25" i="2"/>
  <c r="E25" i="2" s="1"/>
  <c r="C16" i="2"/>
  <c r="E16" i="2" s="1"/>
  <c r="C6" i="2"/>
  <c r="E6" i="2" s="1"/>
  <c r="C31" i="2"/>
  <c r="E31" i="2" s="1"/>
  <c r="C22" i="2"/>
  <c r="E22" i="2" s="1"/>
  <c r="C13" i="2"/>
  <c r="E13" i="2" s="1"/>
  <c r="C3" i="2"/>
  <c r="E3" i="2" s="1"/>
  <c r="C32" i="2"/>
  <c r="E32" i="2" s="1"/>
  <c r="C23" i="2"/>
  <c r="E23" i="2" s="1"/>
  <c r="C14" i="2"/>
  <c r="E14" i="2" s="1"/>
  <c r="C4" i="2"/>
  <c r="E4" i="2" s="1"/>
  <c r="C18" i="2"/>
  <c r="E18" i="2"/>
  <c r="E19" i="2"/>
  <c r="C27" i="2"/>
  <c r="E27" i="2"/>
  <c r="E28" i="2"/>
  <c r="C36" i="2"/>
  <c r="E36" i="2"/>
  <c r="E37" i="2"/>
  <c r="F57" i="1"/>
  <c r="G57" i="1"/>
  <c r="C8" i="2"/>
  <c r="E8" i="2"/>
  <c r="E9" i="2"/>
</calcChain>
</file>

<file path=xl/sharedStrings.xml><?xml version="1.0" encoding="utf-8"?>
<sst xmlns="http://schemas.openxmlformats.org/spreadsheetml/2006/main" count="198" uniqueCount="105">
  <si>
    <t>UTF-16 Encoding</t>
  </si>
  <si>
    <t>https://www.fda.gov/food/buy-store-serve-safe-food/what-you-need-know-about-food-allergies</t>
  </si>
  <si>
    <t xml:space="preserve">Type </t>
  </si>
  <si>
    <t xml:space="preserve">Length </t>
  </si>
  <si>
    <t>Size (bytes)</t>
  </si>
  <si>
    <t>Total (bytes)</t>
  </si>
  <si>
    <t>Total (KiB)</t>
  </si>
  <si>
    <t xml:space="preserve">Meal </t>
  </si>
  <si>
    <t>Id</t>
  </si>
  <si>
    <t xml:space="preserve">guid </t>
  </si>
  <si>
    <t>Description</t>
  </si>
  <si>
    <t>string</t>
  </si>
  <si>
    <t>KitchenId</t>
  </si>
  <si>
    <t>Price</t>
  </si>
  <si>
    <t>float + currency</t>
  </si>
  <si>
    <t>Nutrition Info</t>
  </si>
  <si>
    <t>Energy</t>
  </si>
  <si>
    <t>float + float</t>
  </si>
  <si>
    <t>Protein</t>
  </si>
  <si>
    <t>Fat</t>
  </si>
  <si>
    <t>Saturated fat</t>
  </si>
  <si>
    <t xml:space="preserve">Carbohydrate </t>
  </si>
  <si>
    <t>Sugar</t>
  </si>
  <si>
    <t>Sodium</t>
  </si>
  <si>
    <t xml:space="preserve">Vitamins </t>
  </si>
  <si>
    <t>Ingridients</t>
  </si>
  <si>
    <t>Alergens</t>
  </si>
  <si>
    <t>List&lt;byte&gt;</t>
  </si>
  <si>
    <t>Catalog</t>
  </si>
  <si>
    <t>guid</t>
  </si>
  <si>
    <t xml:space="preserve">Meals </t>
  </si>
  <si>
    <t>meal</t>
  </si>
  <si>
    <t xml:space="preserve">User </t>
  </si>
  <si>
    <t>id</t>
  </si>
  <si>
    <t xml:space="preserve">Name </t>
  </si>
  <si>
    <t>Login</t>
  </si>
  <si>
    <t>Payment info</t>
  </si>
  <si>
    <t>int</t>
  </si>
  <si>
    <t xml:space="preserve">Preference </t>
  </si>
  <si>
    <t>preference</t>
  </si>
  <si>
    <t>Order</t>
  </si>
  <si>
    <t xml:space="preserve">order id </t>
  </si>
  <si>
    <t xml:space="preserve">user id </t>
  </si>
  <si>
    <t xml:space="preserve">meal id </t>
  </si>
  <si>
    <t xml:space="preserve">time </t>
  </si>
  <si>
    <t xml:space="preserve">datetime </t>
  </si>
  <si>
    <t>source</t>
  </si>
  <si>
    <t xml:space="preserve">byte </t>
  </si>
  <si>
    <t xml:space="preserve">promo id </t>
  </si>
  <si>
    <t xml:space="preserve">type </t>
  </si>
  <si>
    <t>state</t>
  </si>
  <si>
    <t>feedbackid</t>
  </si>
  <si>
    <t xml:space="preserve">Feedback </t>
  </si>
  <si>
    <t xml:space="preserve">id </t>
  </si>
  <si>
    <t>order id</t>
  </si>
  <si>
    <t>date</t>
  </si>
  <si>
    <t>datetime</t>
  </si>
  <si>
    <t xml:space="preserve">rate </t>
  </si>
  <si>
    <t>byte</t>
  </si>
  <si>
    <t>description</t>
  </si>
  <si>
    <t>Promo</t>
  </si>
  <si>
    <t xml:space="preserve">kitchen </t>
  </si>
  <si>
    <t xml:space="preserve">list of guid </t>
  </si>
  <si>
    <t xml:space="preserve">meal type </t>
  </si>
  <si>
    <t xml:space="preserve">meal list </t>
  </si>
  <si>
    <t>date range</t>
  </si>
  <si>
    <t xml:space="preserve">string </t>
  </si>
  <si>
    <t xml:space="preserve">discount </t>
  </si>
  <si>
    <t>float</t>
  </si>
  <si>
    <t xml:space="preserve">rules </t>
  </si>
  <si>
    <t xml:space="preserve">list of rules </t>
  </si>
  <si>
    <t xml:space="preserve">Instance size </t>
  </si>
  <si>
    <t xml:space="preserve">Now </t>
  </si>
  <si>
    <t>Size (KiB)</t>
  </si>
  <si>
    <t xml:space="preserve">Catalog </t>
  </si>
  <si>
    <t xml:space="preserve">Order </t>
  </si>
  <si>
    <t>User growth</t>
  </si>
  <si>
    <t>Order growth</t>
  </si>
  <si>
    <t>Make Order Request</t>
  </si>
  <si>
    <t>Length</t>
  </si>
  <si>
    <t>Total (Bytes)</t>
  </si>
  <si>
    <t>#Users</t>
  </si>
  <si>
    <t>#Requests (day)</t>
  </si>
  <si>
    <t>#Requests (week)</t>
  </si>
  <si>
    <t>#Requests (month)</t>
  </si>
  <si>
    <t>Total (day)</t>
  </si>
  <si>
    <t>Total(week)</t>
  </si>
  <si>
    <t>Total (month)</t>
  </si>
  <si>
    <t>user_guid</t>
  </si>
  <si>
    <t>MiB</t>
  </si>
  <si>
    <t>GiB</t>
  </si>
  <si>
    <t>meal_guid</t>
  </si>
  <si>
    <t>kitchen_guid</t>
  </si>
  <si>
    <t>pos_guid</t>
  </si>
  <si>
    <t>notes</t>
  </si>
  <si>
    <t>http_header</t>
  </si>
  <si>
    <t>Review Order Request</t>
  </si>
  <si>
    <t>10% of users writes reviews</t>
  </si>
  <si>
    <t>image</t>
  </si>
  <si>
    <t>rating</t>
  </si>
  <si>
    <t>Order Feedback Request</t>
  </si>
  <si>
    <t>5% error rate</t>
  </si>
  <si>
    <t>fridge_guid</t>
  </si>
  <si>
    <t>Accept Order</t>
  </si>
  <si>
    <t>order_guid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</si>
</sst>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Border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3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14</xdr:col>
      <xdr:colOff>342900</xdr:colOff>
      <xdr:row>18</xdr:row>
      <xdr:rowOff>180975</xdr:rowOff>
    </xdr:to>
    <xdr:pic>
      <xdr:nvPicPr>
        <xdr:cNvPr id="2" name="Picture 1" descr="Nutritional Label Template Excel Lovely Nutrition Label Template Word in  2020 | Nutrition facts label, Nutrition labels, Nutrition facts">
          <a:extLst>
            <a:ext uri="{FF2B5EF4-FFF2-40B4-BE49-F238E27FC236}">
              <a16:creationId xmlns:a16="http://schemas.microsoft.com/office/drawing/2014/main" id="{3FCAC79C-0E5F-49DD-995C-3AEDCBDDC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0"/>
          <a:ext cx="400050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0FA1-449D-44DE-A792-3510B227AFC9}">
  <dimension ref="A1:G65"/>
  <sheetViews>
    <sheetView workbookViewId="0">
      <selection activeCell="G37" sqref="G37"/>
    </sheetView>
  </sheetViews>
  <sheetFormatPr defaultRowHeight="15"/>
  <cols>
    <col min="1" max="1" width="17.140625" customWidth="1"/>
    <col min="2" max="2" width="15.5703125" customWidth="1"/>
    <col min="3" max="3" width="17.5703125" customWidth="1"/>
    <col min="4" max="4" width="12.42578125" customWidth="1"/>
    <col min="5" max="5" width="11.5703125" customWidth="1"/>
    <col min="6" max="6" width="12.28515625" customWidth="1"/>
    <col min="7" max="7" width="9.5703125" bestFit="1" customWidth="1"/>
  </cols>
  <sheetData>
    <row r="1" spans="1:7">
      <c r="A1" t="s">
        <v>0</v>
      </c>
      <c r="B1" t="s">
        <v>1</v>
      </c>
    </row>
    <row r="2" spans="1:7"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B3" s="2" t="s">
        <v>7</v>
      </c>
      <c r="F3" s="6">
        <f>SUM(F4:F20)</f>
        <v>6200</v>
      </c>
      <c r="G3" s="5">
        <f>F3/1024</f>
        <v>6.0546875</v>
      </c>
    </row>
    <row r="4" spans="1:7">
      <c r="B4" t="s">
        <v>8</v>
      </c>
      <c r="C4" t="s">
        <v>9</v>
      </c>
      <c r="D4">
        <v>1</v>
      </c>
      <c r="E4">
        <v>16</v>
      </c>
      <c r="F4">
        <f>E4*D4</f>
        <v>16</v>
      </c>
      <c r="G4" s="5"/>
    </row>
    <row r="5" spans="1:7">
      <c r="B5" t="s">
        <v>10</v>
      </c>
      <c r="C5" t="s">
        <v>11</v>
      </c>
      <c r="D5">
        <v>500</v>
      </c>
      <c r="E5">
        <v>4</v>
      </c>
      <c r="F5">
        <f t="shared" ref="F5:F24" si="0">E5*D5</f>
        <v>2000</v>
      </c>
      <c r="G5" s="5"/>
    </row>
    <row r="6" spans="1:7">
      <c r="B6" t="s">
        <v>12</v>
      </c>
      <c r="C6" t="s">
        <v>9</v>
      </c>
      <c r="D6">
        <v>1</v>
      </c>
      <c r="E6">
        <v>16</v>
      </c>
      <c r="F6">
        <f t="shared" si="0"/>
        <v>16</v>
      </c>
      <c r="G6" s="5"/>
    </row>
    <row r="7" spans="1:7">
      <c r="B7" t="s">
        <v>13</v>
      </c>
      <c r="C7" t="s">
        <v>14</v>
      </c>
      <c r="D7">
        <v>1</v>
      </c>
      <c r="E7">
        <v>8</v>
      </c>
      <c r="F7">
        <f t="shared" si="0"/>
        <v>8</v>
      </c>
      <c r="G7" s="5"/>
    </row>
    <row r="8" spans="1:7">
      <c r="B8" s="1" t="s">
        <v>15</v>
      </c>
      <c r="F8">
        <f t="shared" si="0"/>
        <v>0</v>
      </c>
      <c r="G8" s="5"/>
    </row>
    <row r="9" spans="1:7">
      <c r="B9" t="s">
        <v>16</v>
      </c>
      <c r="C9" t="s">
        <v>17</v>
      </c>
      <c r="D9">
        <v>2</v>
      </c>
      <c r="E9">
        <v>4</v>
      </c>
      <c r="F9">
        <f t="shared" si="0"/>
        <v>8</v>
      </c>
      <c r="G9" s="5"/>
    </row>
    <row r="10" spans="1:7">
      <c r="B10" t="s">
        <v>18</v>
      </c>
      <c r="C10" t="s">
        <v>17</v>
      </c>
      <c r="D10">
        <v>2</v>
      </c>
      <c r="E10">
        <v>4</v>
      </c>
      <c r="F10">
        <f t="shared" si="0"/>
        <v>8</v>
      </c>
      <c r="G10" s="5"/>
    </row>
    <row r="11" spans="1:7">
      <c r="B11" t="s">
        <v>19</v>
      </c>
      <c r="C11" t="s">
        <v>17</v>
      </c>
      <c r="D11">
        <v>2</v>
      </c>
      <c r="E11">
        <v>4</v>
      </c>
      <c r="F11">
        <f t="shared" si="0"/>
        <v>8</v>
      </c>
      <c r="G11" s="5"/>
    </row>
    <row r="12" spans="1:7">
      <c r="B12" t="s">
        <v>20</v>
      </c>
      <c r="C12" t="s">
        <v>17</v>
      </c>
      <c r="D12">
        <v>2</v>
      </c>
      <c r="E12">
        <v>4</v>
      </c>
      <c r="F12">
        <f t="shared" si="0"/>
        <v>8</v>
      </c>
      <c r="G12" s="5"/>
    </row>
    <row r="13" spans="1:7">
      <c r="B13" t="s">
        <v>21</v>
      </c>
      <c r="C13" t="s">
        <v>17</v>
      </c>
      <c r="D13">
        <v>2</v>
      </c>
      <c r="E13">
        <v>4</v>
      </c>
      <c r="F13">
        <f t="shared" si="0"/>
        <v>8</v>
      </c>
      <c r="G13" s="5"/>
    </row>
    <row r="14" spans="1:7">
      <c r="B14" t="s">
        <v>22</v>
      </c>
      <c r="C14" t="s">
        <v>17</v>
      </c>
      <c r="D14">
        <v>2</v>
      </c>
      <c r="E14">
        <v>4</v>
      </c>
      <c r="F14">
        <f t="shared" si="0"/>
        <v>8</v>
      </c>
      <c r="G14" s="5"/>
    </row>
    <row r="15" spans="1:7">
      <c r="B15" t="s">
        <v>23</v>
      </c>
      <c r="C15" t="s">
        <v>17</v>
      </c>
      <c r="D15">
        <v>2</v>
      </c>
      <c r="E15">
        <v>4</v>
      </c>
      <c r="F15">
        <f t="shared" si="0"/>
        <v>8</v>
      </c>
      <c r="G15" s="5"/>
    </row>
    <row r="16" spans="1:7">
      <c r="B16" t="s">
        <v>24</v>
      </c>
      <c r="C16" t="s">
        <v>17</v>
      </c>
      <c r="D16">
        <v>20</v>
      </c>
      <c r="E16">
        <v>4</v>
      </c>
      <c r="F16">
        <f t="shared" si="0"/>
        <v>80</v>
      </c>
      <c r="G16" s="5"/>
    </row>
    <row r="17" spans="2:7">
      <c r="B17" t="s">
        <v>25</v>
      </c>
      <c r="C17" t="s">
        <v>11</v>
      </c>
      <c r="D17">
        <v>1000</v>
      </c>
      <c r="E17">
        <v>4</v>
      </c>
      <c r="F17">
        <f t="shared" si="0"/>
        <v>4000</v>
      </c>
      <c r="G17" s="5"/>
    </row>
    <row r="18" spans="2:7">
      <c r="B18" t="s">
        <v>26</v>
      </c>
      <c r="C18" t="s">
        <v>27</v>
      </c>
      <c r="D18">
        <v>8</v>
      </c>
      <c r="E18">
        <v>1</v>
      </c>
      <c r="F18">
        <f t="shared" si="0"/>
        <v>8</v>
      </c>
      <c r="G18" s="5"/>
    </row>
    <row r="19" spans="2:7">
      <c r="B19" t="s">
        <v>2</v>
      </c>
      <c r="C19" t="s">
        <v>9</v>
      </c>
      <c r="D19">
        <v>1</v>
      </c>
      <c r="E19">
        <v>16</v>
      </c>
      <c r="F19">
        <f t="shared" si="0"/>
        <v>16</v>
      </c>
      <c r="G19" s="5"/>
    </row>
    <row r="20" spans="2:7">
      <c r="G20" s="5"/>
    </row>
    <row r="21" spans="2:7">
      <c r="G21" s="5"/>
    </row>
    <row r="22" spans="2:7">
      <c r="G22" s="5"/>
    </row>
    <row r="23" spans="2:7">
      <c r="B23" s="2" t="s">
        <v>28</v>
      </c>
      <c r="F23" s="6">
        <f>SUM(F24:F25)</f>
        <v>124016</v>
      </c>
      <c r="G23" s="5">
        <f t="shared" ref="G23:G28" si="1">F23/1024</f>
        <v>121.109375</v>
      </c>
    </row>
    <row r="24" spans="2:7">
      <c r="B24" t="s">
        <v>12</v>
      </c>
      <c r="C24" t="s">
        <v>29</v>
      </c>
      <c r="D24">
        <v>1</v>
      </c>
      <c r="E24">
        <v>16</v>
      </c>
      <c r="F24">
        <f t="shared" si="0"/>
        <v>16</v>
      </c>
      <c r="G24" s="5"/>
    </row>
    <row r="25" spans="2:7">
      <c r="B25" t="s">
        <v>30</v>
      </c>
      <c r="C25" t="s">
        <v>31</v>
      </c>
      <c r="D25">
        <v>20</v>
      </c>
      <c r="E25">
        <f>F3</f>
        <v>6200</v>
      </c>
      <c r="F25">
        <f>E25*D25</f>
        <v>124000</v>
      </c>
      <c r="G25" s="5">
        <f t="shared" si="1"/>
        <v>121.09375</v>
      </c>
    </row>
    <row r="26" spans="2:7">
      <c r="G26" s="5"/>
    </row>
    <row r="27" spans="2:7">
      <c r="G27" s="5"/>
    </row>
    <row r="28" spans="2:7">
      <c r="B28" s="2" t="s">
        <v>32</v>
      </c>
      <c r="F28" s="6">
        <f>SUM(F29:F34)</f>
        <v>7364</v>
      </c>
      <c r="G28" s="5">
        <f t="shared" si="1"/>
        <v>7.19140625</v>
      </c>
    </row>
    <row r="29" spans="2:7">
      <c r="B29" t="s">
        <v>33</v>
      </c>
      <c r="C29" t="s">
        <v>29</v>
      </c>
      <c r="D29">
        <v>1</v>
      </c>
      <c r="E29">
        <v>16</v>
      </c>
      <c r="F29">
        <f t="shared" ref="F29:F65" si="2">E29*D29</f>
        <v>16</v>
      </c>
    </row>
    <row r="30" spans="2:7">
      <c r="B30" t="s">
        <v>34</v>
      </c>
      <c r="C30" t="s">
        <v>11</v>
      </c>
      <c r="D30">
        <v>200</v>
      </c>
      <c r="E30">
        <v>4</v>
      </c>
      <c r="F30">
        <f t="shared" si="2"/>
        <v>800</v>
      </c>
    </row>
    <row r="31" spans="2:7">
      <c r="B31" t="s">
        <v>35</v>
      </c>
      <c r="C31" t="s">
        <v>11</v>
      </c>
      <c r="D31">
        <v>100</v>
      </c>
      <c r="E31">
        <v>4</v>
      </c>
      <c r="F31">
        <f t="shared" si="2"/>
        <v>400</v>
      </c>
    </row>
    <row r="32" spans="2:7">
      <c r="B32" t="s">
        <v>36</v>
      </c>
      <c r="C32" t="s">
        <v>36</v>
      </c>
      <c r="D32">
        <v>1</v>
      </c>
      <c r="E32">
        <v>1024</v>
      </c>
      <c r="F32">
        <f t="shared" si="2"/>
        <v>1024</v>
      </c>
    </row>
    <row r="33" spans="2:7">
      <c r="B33" t="s">
        <v>2</v>
      </c>
      <c r="C33" t="s">
        <v>37</v>
      </c>
      <c r="D33">
        <v>1</v>
      </c>
      <c r="E33">
        <v>4</v>
      </c>
      <c r="F33">
        <f t="shared" si="2"/>
        <v>4</v>
      </c>
    </row>
    <row r="34" spans="2:7">
      <c r="B34" t="s">
        <v>38</v>
      </c>
      <c r="C34" t="s">
        <v>39</v>
      </c>
      <c r="D34">
        <v>5</v>
      </c>
      <c r="E34">
        <v>1024</v>
      </c>
      <c r="F34">
        <f t="shared" si="2"/>
        <v>5120</v>
      </c>
    </row>
    <row r="37" spans="2:7">
      <c r="B37" s="2" t="s">
        <v>40</v>
      </c>
      <c r="F37" s="6">
        <f>SUM(F38:F46)</f>
        <v>139</v>
      </c>
      <c r="G37" s="4">
        <f t="shared" ref="G37" si="3">F37/1024</f>
        <v>0.1357421875</v>
      </c>
    </row>
    <row r="38" spans="2:7">
      <c r="B38" t="s">
        <v>41</v>
      </c>
      <c r="C38" t="s">
        <v>9</v>
      </c>
      <c r="D38">
        <v>1</v>
      </c>
      <c r="E38">
        <v>16</v>
      </c>
      <c r="F38">
        <f t="shared" si="2"/>
        <v>16</v>
      </c>
    </row>
    <row r="39" spans="2:7">
      <c r="B39" t="s">
        <v>42</v>
      </c>
      <c r="C39" t="s">
        <v>9</v>
      </c>
      <c r="D39">
        <v>1</v>
      </c>
      <c r="E39">
        <v>16</v>
      </c>
      <c r="F39">
        <f t="shared" si="2"/>
        <v>16</v>
      </c>
    </row>
    <row r="40" spans="2:7">
      <c r="B40" t="s">
        <v>43</v>
      </c>
      <c r="C40" t="s">
        <v>9</v>
      </c>
      <c r="D40">
        <v>3</v>
      </c>
      <c r="E40">
        <v>16</v>
      </c>
      <c r="F40">
        <f t="shared" si="2"/>
        <v>48</v>
      </c>
    </row>
    <row r="41" spans="2:7">
      <c r="B41" t="s">
        <v>44</v>
      </c>
      <c r="C41" t="s">
        <v>45</v>
      </c>
      <c r="D41">
        <v>1</v>
      </c>
      <c r="E41">
        <v>8</v>
      </c>
      <c r="F41">
        <f t="shared" si="2"/>
        <v>8</v>
      </c>
    </row>
    <row r="42" spans="2:7">
      <c r="B42" t="s">
        <v>46</v>
      </c>
      <c r="C42" t="s">
        <v>47</v>
      </c>
      <c r="D42">
        <v>1</v>
      </c>
      <c r="E42">
        <v>1</v>
      </c>
      <c r="F42">
        <f t="shared" si="2"/>
        <v>1</v>
      </c>
    </row>
    <row r="43" spans="2:7">
      <c r="B43" t="s">
        <v>48</v>
      </c>
      <c r="C43" t="s">
        <v>9</v>
      </c>
      <c r="D43">
        <v>2</v>
      </c>
      <c r="E43">
        <v>16</v>
      </c>
      <c r="F43">
        <f t="shared" si="2"/>
        <v>32</v>
      </c>
    </row>
    <row r="44" spans="2:7">
      <c r="B44" t="s">
        <v>49</v>
      </c>
      <c r="C44" t="s">
        <v>47</v>
      </c>
      <c r="D44">
        <v>1</v>
      </c>
      <c r="E44">
        <v>1</v>
      </c>
      <c r="F44">
        <f t="shared" si="2"/>
        <v>1</v>
      </c>
    </row>
    <row r="45" spans="2:7">
      <c r="B45" t="s">
        <v>50</v>
      </c>
      <c r="C45" t="s">
        <v>47</v>
      </c>
      <c r="D45">
        <v>1</v>
      </c>
      <c r="E45">
        <v>1</v>
      </c>
      <c r="F45">
        <f t="shared" si="2"/>
        <v>1</v>
      </c>
    </row>
    <row r="46" spans="2:7">
      <c r="B46" t="s">
        <v>51</v>
      </c>
      <c r="C46" t="s">
        <v>9</v>
      </c>
      <c r="D46">
        <v>1</v>
      </c>
      <c r="E46">
        <v>16</v>
      </c>
      <c r="F46">
        <f t="shared" si="2"/>
        <v>16</v>
      </c>
    </row>
    <row r="49" spans="2:7">
      <c r="B49" s="2" t="s">
        <v>52</v>
      </c>
      <c r="F49" s="6">
        <f>SUM(F50:F54)</f>
        <v>4043</v>
      </c>
      <c r="G49" s="4">
        <f t="shared" ref="G49" si="4">F49/1024</f>
        <v>3.9482421875</v>
      </c>
    </row>
    <row r="50" spans="2:7">
      <c r="B50" t="s">
        <v>53</v>
      </c>
      <c r="C50" t="s">
        <v>29</v>
      </c>
      <c r="D50">
        <v>1</v>
      </c>
      <c r="E50">
        <v>16</v>
      </c>
      <c r="F50">
        <f t="shared" si="2"/>
        <v>16</v>
      </c>
    </row>
    <row r="51" spans="2:7">
      <c r="B51" t="s">
        <v>54</v>
      </c>
      <c r="C51" t="s">
        <v>29</v>
      </c>
      <c r="D51">
        <v>1</v>
      </c>
      <c r="E51">
        <v>16</v>
      </c>
      <c r="F51">
        <f t="shared" si="2"/>
        <v>16</v>
      </c>
    </row>
    <row r="52" spans="2:7">
      <c r="B52" t="s">
        <v>55</v>
      </c>
      <c r="C52" t="s">
        <v>56</v>
      </c>
      <c r="D52">
        <v>1</v>
      </c>
      <c r="E52">
        <v>8</v>
      </c>
      <c r="F52">
        <f t="shared" si="2"/>
        <v>8</v>
      </c>
    </row>
    <row r="53" spans="2:7">
      <c r="B53" t="s">
        <v>57</v>
      </c>
      <c r="C53" t="s">
        <v>58</v>
      </c>
      <c r="D53">
        <v>3</v>
      </c>
      <c r="E53">
        <v>1</v>
      </c>
      <c r="F53">
        <f t="shared" si="2"/>
        <v>3</v>
      </c>
    </row>
    <row r="54" spans="2:7">
      <c r="B54" t="s">
        <v>59</v>
      </c>
      <c r="C54" t="s">
        <v>11</v>
      </c>
      <c r="D54">
        <v>1000</v>
      </c>
      <c r="E54">
        <v>4</v>
      </c>
      <c r="F54">
        <f t="shared" si="2"/>
        <v>4000</v>
      </c>
    </row>
    <row r="57" spans="2:7">
      <c r="B57" s="2" t="s">
        <v>60</v>
      </c>
      <c r="F57" s="6">
        <f ca="1">SUM(F57:F65)</f>
        <v>8192</v>
      </c>
      <c r="G57" s="4">
        <f ca="1">F57/1024</f>
        <v>8</v>
      </c>
    </row>
    <row r="58" spans="2:7">
      <c r="B58" t="s">
        <v>53</v>
      </c>
      <c r="C58" t="s">
        <v>9</v>
      </c>
      <c r="D58">
        <v>1</v>
      </c>
      <c r="E58">
        <v>16</v>
      </c>
      <c r="F58">
        <f t="shared" si="2"/>
        <v>16</v>
      </c>
    </row>
    <row r="59" spans="2:7">
      <c r="B59" t="s">
        <v>61</v>
      </c>
      <c r="C59" t="s">
        <v>62</v>
      </c>
      <c r="D59">
        <v>1</v>
      </c>
      <c r="E59">
        <v>16</v>
      </c>
      <c r="F59">
        <f t="shared" si="2"/>
        <v>16</v>
      </c>
    </row>
    <row r="60" spans="2:7">
      <c r="B60" t="s">
        <v>63</v>
      </c>
      <c r="C60" t="s">
        <v>62</v>
      </c>
      <c r="D60">
        <v>1</v>
      </c>
      <c r="E60">
        <v>16</v>
      </c>
      <c r="F60">
        <f t="shared" si="2"/>
        <v>16</v>
      </c>
    </row>
    <row r="61" spans="2:7">
      <c r="B61" t="s">
        <v>64</v>
      </c>
      <c r="C61" t="s">
        <v>62</v>
      </c>
      <c r="D61">
        <v>3</v>
      </c>
      <c r="E61">
        <v>16</v>
      </c>
      <c r="F61">
        <f t="shared" si="2"/>
        <v>48</v>
      </c>
    </row>
    <row r="62" spans="2:7">
      <c r="B62" t="s">
        <v>65</v>
      </c>
      <c r="C62" t="s">
        <v>56</v>
      </c>
      <c r="D62">
        <v>2</v>
      </c>
      <c r="E62">
        <v>16</v>
      </c>
      <c r="F62">
        <f t="shared" si="2"/>
        <v>32</v>
      </c>
    </row>
    <row r="63" spans="2:7">
      <c r="B63" t="s">
        <v>59</v>
      </c>
      <c r="C63" t="s">
        <v>66</v>
      </c>
      <c r="D63">
        <v>1000</v>
      </c>
      <c r="E63">
        <v>4</v>
      </c>
      <c r="F63">
        <f t="shared" si="2"/>
        <v>4000</v>
      </c>
    </row>
    <row r="64" spans="2:7">
      <c r="B64" t="s">
        <v>67</v>
      </c>
      <c r="C64" t="s">
        <v>68</v>
      </c>
      <c r="D64">
        <v>4</v>
      </c>
      <c r="E64">
        <v>8</v>
      </c>
      <c r="F64">
        <f t="shared" si="2"/>
        <v>32</v>
      </c>
    </row>
    <row r="65" spans="2:6">
      <c r="B65" t="s">
        <v>69</v>
      </c>
      <c r="C65" t="s">
        <v>70</v>
      </c>
      <c r="D65">
        <v>2</v>
      </c>
      <c r="E65">
        <v>16</v>
      </c>
      <c r="F65">
        <f t="shared" si="2"/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AC62-B134-42DE-B317-77767184FC7B}">
  <dimension ref="B2:G37"/>
  <sheetViews>
    <sheetView workbookViewId="0">
      <selection activeCell="E37" sqref="E37"/>
    </sheetView>
  </sheetViews>
  <sheetFormatPr defaultRowHeight="15"/>
  <cols>
    <col min="2" max="2" width="12" customWidth="1"/>
    <col min="3" max="3" width="14.42578125" customWidth="1"/>
    <col min="4" max="4" width="13.28515625" customWidth="1"/>
    <col min="5" max="5" width="16.42578125" customWidth="1"/>
    <col min="6" max="6" width="12.5703125" customWidth="1"/>
    <col min="7" max="7" width="13.7109375" customWidth="1"/>
  </cols>
  <sheetData>
    <row r="2" spans="2:7">
      <c r="C2" t="s">
        <v>71</v>
      </c>
      <c r="D2" t="s">
        <v>72</v>
      </c>
      <c r="E2" t="s">
        <v>73</v>
      </c>
    </row>
    <row r="3" spans="2:7">
      <c r="B3" t="s">
        <v>7</v>
      </c>
      <c r="C3" s="5">
        <f>DataTypes!$G$3</f>
        <v>6.0546875</v>
      </c>
      <c r="D3">
        <v>15</v>
      </c>
      <c r="E3" s="3">
        <f>D3*C3</f>
        <v>90.8203125</v>
      </c>
      <c r="G3" s="5"/>
    </row>
    <row r="4" spans="2:7">
      <c r="B4" t="s">
        <v>74</v>
      </c>
      <c r="C4" s="5">
        <f>DataTypes!$G$23</f>
        <v>121.109375</v>
      </c>
      <c r="D4">
        <v>1</v>
      </c>
      <c r="E4" s="3">
        <f t="shared" ref="E4:E8" si="0">D4*C4</f>
        <v>121.109375</v>
      </c>
      <c r="G4" s="5"/>
    </row>
    <row r="5" spans="2:7">
      <c r="B5" t="s">
        <v>32</v>
      </c>
      <c r="C5" s="5">
        <f>DataTypes!$G$28</f>
        <v>7.19140625</v>
      </c>
      <c r="D5">
        <v>300</v>
      </c>
      <c r="E5" s="3">
        <f t="shared" si="0"/>
        <v>2157.421875</v>
      </c>
      <c r="G5" s="5"/>
    </row>
    <row r="6" spans="2:7">
      <c r="B6" t="s">
        <v>75</v>
      </c>
      <c r="C6" s="3">
        <f>DataTypes!$G$37</f>
        <v>0.1357421875</v>
      </c>
      <c r="D6">
        <f>D5*2.1</f>
        <v>630</v>
      </c>
      <c r="E6" s="3">
        <f t="shared" si="0"/>
        <v>85.517578125</v>
      </c>
      <c r="G6" s="5"/>
    </row>
    <row r="7" spans="2:7">
      <c r="B7" t="s">
        <v>52</v>
      </c>
      <c r="C7" s="3">
        <f>DataTypes!$G$49</f>
        <v>3.9482421875</v>
      </c>
      <c r="D7">
        <f>D5*0.4+D6*0.1</f>
        <v>183</v>
      </c>
      <c r="E7" s="3">
        <f t="shared" si="0"/>
        <v>722.5283203125</v>
      </c>
      <c r="G7" s="5"/>
    </row>
    <row r="8" spans="2:7">
      <c r="B8" t="s">
        <v>60</v>
      </c>
      <c r="C8" s="4">
        <f ca="1">DataTypes!$G$57</f>
        <v>8</v>
      </c>
      <c r="D8">
        <v>4</v>
      </c>
      <c r="E8" s="3">
        <f t="shared" ca="1" si="0"/>
        <v>32</v>
      </c>
      <c r="G8" s="5"/>
    </row>
    <row r="9" spans="2:7">
      <c r="E9" s="3">
        <f ca="1">SUM(E3:E8)</f>
        <v>3924.2412109375</v>
      </c>
    </row>
    <row r="12" spans="2:7">
      <c r="C12" t="s">
        <v>71</v>
      </c>
      <c r="D12" t="s">
        <v>76</v>
      </c>
      <c r="E12" t="s">
        <v>73</v>
      </c>
    </row>
    <row r="13" spans="2:7">
      <c r="B13" t="s">
        <v>7</v>
      </c>
      <c r="C13" s="5">
        <f>DataTypes!$G$3</f>
        <v>6.0546875</v>
      </c>
      <c r="D13">
        <v>20</v>
      </c>
      <c r="E13" s="5">
        <f>D13*C13</f>
        <v>121.09375</v>
      </c>
    </row>
    <row r="14" spans="2:7">
      <c r="B14" t="s">
        <v>74</v>
      </c>
      <c r="C14" s="5">
        <f>DataTypes!$G$23</f>
        <v>121.109375</v>
      </c>
      <c r="D14">
        <v>2</v>
      </c>
      <c r="E14" s="5">
        <f t="shared" ref="E14:E18" si="1">D14*C14</f>
        <v>242.21875</v>
      </c>
    </row>
    <row r="15" spans="2:7">
      <c r="B15" t="s">
        <v>32</v>
      </c>
      <c r="C15" s="5">
        <f>DataTypes!$G$28</f>
        <v>7.19140625</v>
      </c>
      <c r="D15">
        <v>700</v>
      </c>
      <c r="E15" s="5">
        <f t="shared" si="1"/>
        <v>5033.984375</v>
      </c>
    </row>
    <row r="16" spans="2:7">
      <c r="B16" t="s">
        <v>75</v>
      </c>
      <c r="C16" s="3">
        <f>DataTypes!$G$37</f>
        <v>0.1357421875</v>
      </c>
      <c r="D16">
        <f>D15*2.1</f>
        <v>1470</v>
      </c>
      <c r="E16" s="5">
        <f t="shared" si="1"/>
        <v>199.541015625</v>
      </c>
    </row>
    <row r="17" spans="2:5">
      <c r="B17" t="s">
        <v>52</v>
      </c>
      <c r="C17" s="3">
        <f>DataTypes!$G$49</f>
        <v>3.9482421875</v>
      </c>
      <c r="D17">
        <f>D15*0.4+D16*0.1</f>
        <v>427</v>
      </c>
      <c r="E17" s="5">
        <f t="shared" si="1"/>
        <v>1685.8994140625</v>
      </c>
    </row>
    <row r="18" spans="2:5">
      <c r="B18" t="s">
        <v>60</v>
      </c>
      <c r="C18" s="4">
        <f ca="1">DataTypes!$G$57</f>
        <v>8</v>
      </c>
      <c r="D18">
        <v>6</v>
      </c>
      <c r="E18" s="5">
        <f t="shared" ca="1" si="1"/>
        <v>48</v>
      </c>
    </row>
    <row r="19" spans="2:5">
      <c r="E19" s="5">
        <f ca="1">SUM(E13:E18)</f>
        <v>8998.7060546875</v>
      </c>
    </row>
    <row r="21" spans="2:5">
      <c r="C21" t="s">
        <v>71</v>
      </c>
      <c r="D21" t="s">
        <v>77</v>
      </c>
      <c r="E21" t="s">
        <v>73</v>
      </c>
    </row>
    <row r="22" spans="2:5">
      <c r="B22" t="s">
        <v>7</v>
      </c>
      <c r="C22" s="5">
        <f>DataTypes!$G$3</f>
        <v>6.0546875</v>
      </c>
      <c r="D22">
        <v>20</v>
      </c>
      <c r="E22" s="5">
        <f>D22*C22</f>
        <v>121.09375</v>
      </c>
    </row>
    <row r="23" spans="2:5">
      <c r="B23" t="s">
        <v>74</v>
      </c>
      <c r="C23" s="5">
        <f>DataTypes!$G$23</f>
        <v>121.109375</v>
      </c>
      <c r="D23">
        <v>2</v>
      </c>
      <c r="E23" s="5">
        <f t="shared" ref="E23:E27" si="2">D23*C23</f>
        <v>242.21875</v>
      </c>
    </row>
    <row r="24" spans="2:5">
      <c r="B24" t="s">
        <v>32</v>
      </c>
      <c r="C24" s="5">
        <f>DataTypes!$G$28</f>
        <v>7.19140625</v>
      </c>
      <c r="D24">
        <v>500</v>
      </c>
      <c r="E24" s="5">
        <f t="shared" si="2"/>
        <v>3595.703125</v>
      </c>
    </row>
    <row r="25" spans="2:5">
      <c r="B25" t="s">
        <v>75</v>
      </c>
      <c r="C25" s="3">
        <f>DataTypes!$G$37</f>
        <v>0.1357421875</v>
      </c>
      <c r="D25">
        <f>D24*3.2</f>
        <v>1600</v>
      </c>
      <c r="E25" s="5">
        <f t="shared" si="2"/>
        <v>217.1875</v>
      </c>
    </row>
    <row r="26" spans="2:5">
      <c r="B26" t="s">
        <v>52</v>
      </c>
      <c r="C26" s="3">
        <f>DataTypes!$G$49</f>
        <v>3.9482421875</v>
      </c>
      <c r="D26">
        <f>D24*0.4+D25*0.1</f>
        <v>360</v>
      </c>
      <c r="E26" s="5">
        <f t="shared" si="2"/>
        <v>1421.3671875</v>
      </c>
    </row>
    <row r="27" spans="2:5">
      <c r="B27" t="s">
        <v>60</v>
      </c>
      <c r="C27" s="4">
        <f ca="1">DataTypes!$G$57</f>
        <v>8</v>
      </c>
      <c r="D27">
        <v>6</v>
      </c>
      <c r="E27" s="5">
        <f t="shared" ca="1" si="2"/>
        <v>48</v>
      </c>
    </row>
    <row r="28" spans="2:5">
      <c r="E28" s="5">
        <f ca="1">SUM(E22:E27)</f>
        <v>7051.8203125</v>
      </c>
    </row>
    <row r="30" spans="2:5">
      <c r="C30" t="s">
        <v>71</v>
      </c>
      <c r="E30" t="s">
        <v>73</v>
      </c>
    </row>
    <row r="31" spans="2:5">
      <c r="B31" t="s">
        <v>7</v>
      </c>
      <c r="C31" s="5">
        <f>DataTypes!$G$3</f>
        <v>6.0546875</v>
      </c>
      <c r="D31">
        <v>20</v>
      </c>
      <c r="E31" s="5">
        <f>D31*C31</f>
        <v>121.09375</v>
      </c>
    </row>
    <row r="32" spans="2:5">
      <c r="B32" t="s">
        <v>74</v>
      </c>
      <c r="C32" s="5">
        <f>DataTypes!$G$23</f>
        <v>121.109375</v>
      </c>
      <c r="D32">
        <v>2</v>
      </c>
      <c r="E32" s="5">
        <f t="shared" ref="E32:E36" si="3">D32*C32</f>
        <v>242.21875</v>
      </c>
    </row>
    <row r="33" spans="2:5">
      <c r="B33" t="s">
        <v>32</v>
      </c>
      <c r="C33" s="5">
        <f>DataTypes!$G$28</f>
        <v>7.19140625</v>
      </c>
      <c r="D33">
        <v>1500</v>
      </c>
      <c r="E33" s="5">
        <f t="shared" si="3"/>
        <v>10787.109375</v>
      </c>
    </row>
    <row r="34" spans="2:5">
      <c r="B34" t="s">
        <v>75</v>
      </c>
      <c r="C34" s="3">
        <f>DataTypes!$G$37</f>
        <v>0.1357421875</v>
      </c>
      <c r="D34">
        <f>D33*3.2</f>
        <v>4800</v>
      </c>
      <c r="E34" s="5">
        <f t="shared" si="3"/>
        <v>651.5625</v>
      </c>
    </row>
    <row r="35" spans="2:5">
      <c r="B35" t="s">
        <v>52</v>
      </c>
      <c r="C35" s="3">
        <f>DataTypes!$G$49</f>
        <v>3.9482421875</v>
      </c>
      <c r="D35">
        <f>D33*0.4+D34*0.1</f>
        <v>1080</v>
      </c>
      <c r="E35" s="5">
        <f t="shared" si="3"/>
        <v>4264.1015625</v>
      </c>
    </row>
    <row r="36" spans="2:5">
      <c r="B36" t="s">
        <v>60</v>
      </c>
      <c r="C36" s="4">
        <f ca="1">DataTypes!$G$57</f>
        <v>8</v>
      </c>
      <c r="D36">
        <v>6</v>
      </c>
      <c r="E36" s="5">
        <f t="shared" ca="1" si="3"/>
        <v>48</v>
      </c>
    </row>
    <row r="37" spans="2:5">
      <c r="E37" s="5">
        <f ca="1">SUM(E31:E36)</f>
        <v>20332.8359375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71B9-6788-481D-BFD6-8BB6D95CE856}">
  <dimension ref="A1:Q23"/>
  <sheetViews>
    <sheetView tabSelected="1" workbookViewId="0">
      <selection activeCell="C15" sqref="C15"/>
    </sheetView>
  </sheetViews>
  <sheetFormatPr defaultRowHeight="15"/>
  <cols>
    <col min="1" max="1" width="23.140625" customWidth="1"/>
    <col min="3" max="3" width="22.5703125" customWidth="1"/>
    <col min="4" max="4" width="20.85546875" customWidth="1"/>
    <col min="7" max="7" width="17.28515625" customWidth="1"/>
    <col min="8" max="8" width="18.7109375" customWidth="1"/>
    <col min="9" max="9" width="19" customWidth="1"/>
    <col min="10" max="10" width="19.140625" customWidth="1"/>
    <col min="11" max="11" width="4.140625" customWidth="1"/>
    <col min="12" max="12" width="14.42578125" customWidth="1"/>
    <col min="13" max="13" width="15.5703125" customWidth="1"/>
    <col min="14" max="14" width="13.28515625" customWidth="1"/>
    <col min="15" max="15" width="4.42578125" customWidth="1"/>
    <col min="16" max="16" width="14.5703125" customWidth="1"/>
    <col min="17" max="17" width="4.140625" customWidth="1"/>
  </cols>
  <sheetData>
    <row r="1" spans="1:17">
      <c r="A1" s="8" t="s">
        <v>78</v>
      </c>
      <c r="B1" s="9" t="s">
        <v>79</v>
      </c>
      <c r="C1" s="9" t="s">
        <v>4</v>
      </c>
      <c r="D1" s="9" t="s">
        <v>80</v>
      </c>
      <c r="E1" s="9" t="s">
        <v>6</v>
      </c>
      <c r="F1" s="10"/>
      <c r="G1" s="9" t="s">
        <v>81</v>
      </c>
      <c r="H1" s="9" t="s">
        <v>82</v>
      </c>
      <c r="I1" s="9" t="s">
        <v>83</v>
      </c>
      <c r="J1" s="9" t="s">
        <v>84</v>
      </c>
      <c r="K1" s="10"/>
      <c r="L1" s="9" t="s">
        <v>85</v>
      </c>
      <c r="M1" s="9" t="s">
        <v>86</v>
      </c>
      <c r="N1" s="9" t="s">
        <v>87</v>
      </c>
    </row>
    <row r="2" spans="1:17">
      <c r="A2" s="11" t="s">
        <v>88</v>
      </c>
      <c r="B2" s="7">
        <v>1</v>
      </c>
      <c r="C2" s="7">
        <v>16</v>
      </c>
      <c r="D2" s="7">
        <f>SUM(C2:C7)</f>
        <v>2664</v>
      </c>
      <c r="E2" s="15">
        <f>D2/1024</f>
        <v>2.6015625</v>
      </c>
      <c r="G2">
        <v>1000</v>
      </c>
      <c r="H2">
        <f>$E$2*G2/1024</f>
        <v>2.54058837890625</v>
      </c>
      <c r="I2">
        <f>H2*7</f>
        <v>17.78411865234375</v>
      </c>
      <c r="J2">
        <f>I2*4</f>
        <v>71.136474609375</v>
      </c>
      <c r="K2" t="s">
        <v>89</v>
      </c>
      <c r="L2">
        <f>H2+H9+H14+H20</f>
        <v>602.97393798828125</v>
      </c>
      <c r="M2">
        <f>I2+I9+I14+I20</f>
        <v>4220.8175659179688</v>
      </c>
      <c r="N2">
        <f>J2+J9+J14+J20</f>
        <v>16883.270263671875</v>
      </c>
      <c r="O2" t="s">
        <v>89</v>
      </c>
      <c r="P2">
        <f>N2/1024</f>
        <v>16.487568616867065</v>
      </c>
      <c r="Q2" t="s">
        <v>90</v>
      </c>
    </row>
    <row r="3" spans="1:17">
      <c r="A3" s="14" t="s">
        <v>91</v>
      </c>
      <c r="B3" s="7">
        <v>1</v>
      </c>
      <c r="C3" s="7">
        <v>16</v>
      </c>
      <c r="D3" s="7"/>
      <c r="E3" s="15"/>
      <c r="G3">
        <v>10000</v>
      </c>
      <c r="H3">
        <f>$E$2*G3/1024</f>
        <v>25.4058837890625</v>
      </c>
      <c r="I3">
        <f>H3*7</f>
        <v>177.8411865234375</v>
      </c>
      <c r="J3">
        <f>I3*4</f>
        <v>711.36474609375</v>
      </c>
      <c r="K3" t="s">
        <v>89</v>
      </c>
      <c r="L3">
        <f>H3+H10+H15+H21</f>
        <v>6029.7393798828125</v>
      </c>
      <c r="M3">
        <f>I3+I10+I15+I21</f>
        <v>42208.175659179688</v>
      </c>
      <c r="N3">
        <f>J3+J10+J15+J21</f>
        <v>168832.70263671875</v>
      </c>
      <c r="O3" t="s">
        <v>89</v>
      </c>
      <c r="P3">
        <f>N3/1024</f>
        <v>164.87568616867065</v>
      </c>
      <c r="Q3" t="s">
        <v>90</v>
      </c>
    </row>
    <row r="4" spans="1:17">
      <c r="A4" s="14" t="s">
        <v>92</v>
      </c>
      <c r="B4" s="7">
        <v>1</v>
      </c>
      <c r="C4" s="7">
        <v>16</v>
      </c>
      <c r="D4" s="7"/>
      <c r="E4" s="15"/>
      <c r="G4" s="20">
        <v>100000</v>
      </c>
      <c r="H4" s="20">
        <f>$E$2*G4/1024</f>
        <v>254.058837890625</v>
      </c>
      <c r="I4" s="20">
        <f>H4*7</f>
        <v>1778.411865234375</v>
      </c>
      <c r="J4" s="20">
        <f>I4*4</f>
        <v>7113.6474609375</v>
      </c>
      <c r="K4" s="20" t="s">
        <v>89</v>
      </c>
      <c r="L4" s="20">
        <f>H4+H11+H16+H22</f>
        <v>60297.393798828125</v>
      </c>
      <c r="M4" s="20">
        <f>I4+I11+I16+I22</f>
        <v>422081.75659179688</v>
      </c>
      <c r="N4" s="20">
        <f>J4+J11+J16+J22</f>
        <v>1688327.0263671875</v>
      </c>
      <c r="O4" s="20" t="s">
        <v>89</v>
      </c>
      <c r="P4" s="20">
        <f>N4/1024</f>
        <v>1648.7568616867065</v>
      </c>
      <c r="Q4" s="20" t="s">
        <v>90</v>
      </c>
    </row>
    <row r="5" spans="1:17">
      <c r="A5" s="14" t="s">
        <v>93</v>
      </c>
      <c r="C5" s="7">
        <v>16</v>
      </c>
      <c r="D5" s="7"/>
      <c r="E5" s="15"/>
      <c r="G5" s="21">
        <v>1000000</v>
      </c>
      <c r="H5" s="21">
        <f>$E$2*G5/1024</f>
        <v>2540.58837890625</v>
      </c>
      <c r="I5" s="21">
        <f>H5*7</f>
        <v>17784.11865234375</v>
      </c>
      <c r="J5" s="21">
        <f>I5*4</f>
        <v>71136.474609375</v>
      </c>
      <c r="K5" s="21" t="s">
        <v>89</v>
      </c>
      <c r="L5" s="21">
        <f>H5+H12+H17+H23</f>
        <v>602973.93798828125</v>
      </c>
      <c r="M5" s="21">
        <f>I5+I12+I17+I23</f>
        <v>4220817.5659179688</v>
      </c>
      <c r="N5" s="21">
        <f>J5+J12+J17+J23</f>
        <v>16883270.263671875</v>
      </c>
      <c r="O5" s="21" t="s">
        <v>89</v>
      </c>
      <c r="P5" s="21">
        <f>N5/1024</f>
        <v>16487.568616867065</v>
      </c>
      <c r="Q5" s="21" t="s">
        <v>90</v>
      </c>
    </row>
    <row r="6" spans="1:17" s="22" customFormat="1">
      <c r="A6" s="14" t="s">
        <v>94</v>
      </c>
      <c r="B6" s="7">
        <v>500</v>
      </c>
      <c r="C6" s="7">
        <f>B6*4</f>
        <v>2000</v>
      </c>
      <c r="D6" s="7"/>
      <c r="E6" s="15"/>
      <c r="F6"/>
    </row>
    <row r="7" spans="1:17">
      <c r="A7" s="16" t="s">
        <v>95</v>
      </c>
      <c r="B7" s="17">
        <v>300</v>
      </c>
      <c r="C7" s="17">
        <f>B7*2</f>
        <v>600</v>
      </c>
      <c r="D7" s="17"/>
      <c r="E7" s="18"/>
    </row>
    <row r="8" spans="1:17">
      <c r="A8" s="8" t="s">
        <v>96</v>
      </c>
      <c r="G8" t="s">
        <v>97</v>
      </c>
    </row>
    <row r="9" spans="1:17">
      <c r="A9" s="11" t="s">
        <v>94</v>
      </c>
      <c r="B9" s="12">
        <v>500</v>
      </c>
      <c r="C9" s="12">
        <f>B9*4</f>
        <v>2000</v>
      </c>
      <c r="D9" s="12">
        <f>SUM(C9:C12)</f>
        <v>4196905</v>
      </c>
      <c r="E9" s="13">
        <f>D9/1024</f>
        <v>4098.5400390625</v>
      </c>
      <c r="G9">
        <f>$G$2*0.1</f>
        <v>100</v>
      </c>
      <c r="H9">
        <f>$E$9*G9/1024</f>
        <v>400.24805068969727</v>
      </c>
      <c r="I9">
        <f>H9*7</f>
        <v>2801.7363548278809</v>
      </c>
      <c r="J9">
        <f>I9*4</f>
        <v>11206.945419311523</v>
      </c>
      <c r="K9" t="s">
        <v>89</v>
      </c>
      <c r="L9" s="19"/>
    </row>
    <row r="10" spans="1:17">
      <c r="A10" s="14" t="s">
        <v>98</v>
      </c>
      <c r="B10" s="7">
        <v>1</v>
      </c>
      <c r="C10" s="7">
        <f>B10*4*1024*1024</f>
        <v>4194304</v>
      </c>
      <c r="D10" s="7"/>
      <c r="E10" s="15"/>
      <c r="G10">
        <f>$G$3*0.1</f>
        <v>1000</v>
      </c>
      <c r="H10">
        <f>$E$9*G10/1024</f>
        <v>4002.4805068969727</v>
      </c>
      <c r="I10">
        <f>H10*7</f>
        <v>28017.363548278809</v>
      </c>
      <c r="J10">
        <f>I10*4</f>
        <v>112069.45419311523</v>
      </c>
      <c r="K10" t="s">
        <v>89</v>
      </c>
    </row>
    <row r="11" spans="1:17">
      <c r="A11" s="14" t="s">
        <v>99</v>
      </c>
      <c r="B11" s="7">
        <v>1</v>
      </c>
      <c r="C11" s="7">
        <v>1</v>
      </c>
      <c r="D11" s="7"/>
      <c r="E11" s="15"/>
      <c r="G11">
        <f>$G$4*0.1</f>
        <v>10000</v>
      </c>
      <c r="H11">
        <f>$E$9*G11/1024</f>
        <v>40024.805068969727</v>
      </c>
      <c r="I11">
        <f>H11*7</f>
        <v>280173.63548278809</v>
      </c>
      <c r="J11">
        <f>I11*4</f>
        <v>1120694.5419311523</v>
      </c>
      <c r="K11" t="s">
        <v>89</v>
      </c>
    </row>
    <row r="12" spans="1:17">
      <c r="A12" s="16" t="s">
        <v>95</v>
      </c>
      <c r="B12" s="17">
        <v>300</v>
      </c>
      <c r="C12" s="17">
        <f>B12*2</f>
        <v>600</v>
      </c>
      <c r="D12" s="17"/>
      <c r="E12" s="18"/>
      <c r="G12">
        <f>$G$5*0.1</f>
        <v>100000</v>
      </c>
      <c r="H12">
        <f>$E$9*G12/1024</f>
        <v>400248.05068969727</v>
      </c>
      <c r="I12">
        <f>H12*7</f>
        <v>2801736.3548278809</v>
      </c>
      <c r="J12">
        <f>I12*4</f>
        <v>11206945.419311523</v>
      </c>
      <c r="K12" t="s">
        <v>89</v>
      </c>
    </row>
    <row r="13" spans="1:17">
      <c r="A13" s="8" t="s">
        <v>100</v>
      </c>
      <c r="B13" s="6"/>
      <c r="C13" s="6"/>
      <c r="G13" t="s">
        <v>101</v>
      </c>
    </row>
    <row r="14" spans="1:17">
      <c r="A14" s="11" t="s">
        <v>94</v>
      </c>
      <c r="B14" s="12">
        <v>500</v>
      </c>
      <c r="C14" s="12">
        <f>B14*4</f>
        <v>2000</v>
      </c>
      <c r="D14" s="12">
        <f>SUM(C14:C18)</f>
        <v>4196926</v>
      </c>
      <c r="E14" s="13">
        <f>D14/1024</f>
        <v>4098.560546875</v>
      </c>
      <c r="G14">
        <f>$G$2*0.05</f>
        <v>50</v>
      </c>
      <c r="H14">
        <f>$E$14*G14/1024</f>
        <v>200.12502670288086</v>
      </c>
      <c r="I14">
        <f>H14*7</f>
        <v>1400.875186920166</v>
      </c>
      <c r="J14">
        <f>I14*4</f>
        <v>5603.5007476806641</v>
      </c>
      <c r="K14" t="s">
        <v>89</v>
      </c>
    </row>
    <row r="15" spans="1:17">
      <c r="A15" s="14" t="s">
        <v>98</v>
      </c>
      <c r="B15" s="7">
        <v>1</v>
      </c>
      <c r="C15" s="7">
        <f>B15*4*1024*1024</f>
        <v>4194304</v>
      </c>
      <c r="D15" s="7"/>
      <c r="E15" s="15"/>
      <c r="G15">
        <f>G3*0.05</f>
        <v>500</v>
      </c>
      <c r="H15">
        <f>$E$14*G15/1024</f>
        <v>2001.2502670288086</v>
      </c>
      <c r="I15">
        <f>H15*7</f>
        <v>14008.75186920166</v>
      </c>
      <c r="J15">
        <f>I15*4</f>
        <v>56035.007476806641</v>
      </c>
      <c r="K15" t="s">
        <v>89</v>
      </c>
    </row>
    <row r="16" spans="1:17">
      <c r="A16" s="14" t="s">
        <v>93</v>
      </c>
      <c r="B16" s="7">
        <v>1</v>
      </c>
      <c r="C16" s="7">
        <v>16</v>
      </c>
      <c r="D16" s="7"/>
      <c r="E16" s="15"/>
      <c r="G16">
        <f>G4*0.05</f>
        <v>5000</v>
      </c>
      <c r="H16">
        <f>$E$14*G16/1024</f>
        <v>20012.502670288086</v>
      </c>
      <c r="I16">
        <f>H16*7</f>
        <v>140087.5186920166</v>
      </c>
      <c r="J16">
        <f>I16*4</f>
        <v>560350.07476806641</v>
      </c>
      <c r="K16" t="s">
        <v>89</v>
      </c>
    </row>
    <row r="17" spans="1:11">
      <c r="A17" s="14" t="s">
        <v>102</v>
      </c>
      <c r="B17" s="7">
        <v>1</v>
      </c>
      <c r="C17" s="7">
        <v>6</v>
      </c>
      <c r="D17" s="7"/>
      <c r="E17" s="15"/>
      <c r="G17">
        <f>G5*0.05</f>
        <v>50000</v>
      </c>
      <c r="H17">
        <f>$E$14*G17/1024</f>
        <v>200125.02670288086</v>
      </c>
      <c r="I17">
        <f>H17*7</f>
        <v>1400875.186920166</v>
      </c>
      <c r="J17">
        <f>I17*4</f>
        <v>5603500.7476806641</v>
      </c>
      <c r="K17" t="s">
        <v>89</v>
      </c>
    </row>
    <row r="18" spans="1:11">
      <c r="A18" s="16" t="s">
        <v>95</v>
      </c>
      <c r="B18" s="17">
        <v>300</v>
      </c>
      <c r="C18" s="17">
        <f>B18*2</f>
        <v>600</v>
      </c>
      <c r="D18" s="17"/>
      <c r="E18" s="18"/>
    </row>
    <row r="19" spans="1:11">
      <c r="A19" s="8" t="s">
        <v>103</v>
      </c>
    </row>
    <row r="20" spans="1:11">
      <c r="A20" s="11" t="s">
        <v>92</v>
      </c>
      <c r="B20" s="12">
        <v>1</v>
      </c>
      <c r="C20" s="12">
        <v>16</v>
      </c>
      <c r="D20" s="12">
        <f>SUM(C20:C22)</f>
        <v>632</v>
      </c>
      <c r="E20" s="13">
        <f>D20/1024</f>
        <v>0.6171875</v>
      </c>
      <c r="G20">
        <v>100</v>
      </c>
      <c r="H20">
        <f>$E$20*G20/1024</f>
        <v>6.0272216796875E-2</v>
      </c>
      <c r="I20">
        <f>H20*7</f>
        <v>0.421905517578125</v>
      </c>
      <c r="J20">
        <f>I20*4</f>
        <v>1.6876220703125</v>
      </c>
      <c r="K20" t="s">
        <v>89</v>
      </c>
    </row>
    <row r="21" spans="1:11">
      <c r="A21" s="14" t="s">
        <v>104</v>
      </c>
      <c r="B21" s="7">
        <v>1</v>
      </c>
      <c r="C21" s="7">
        <v>16</v>
      </c>
      <c r="D21" s="7"/>
      <c r="E21" s="15"/>
      <c r="G21">
        <v>1000</v>
      </c>
      <c r="H21">
        <f>$E$20*G21/1024</f>
        <v>0.60272216796875</v>
      </c>
      <c r="I21">
        <f>H21*7</f>
        <v>4.21905517578125</v>
      </c>
      <c r="J21">
        <f>I21*4</f>
        <v>16.876220703125</v>
      </c>
      <c r="K21" t="s">
        <v>89</v>
      </c>
    </row>
    <row r="22" spans="1:11">
      <c r="A22" s="16" t="s">
        <v>95</v>
      </c>
      <c r="B22" s="17">
        <v>300</v>
      </c>
      <c r="C22" s="17">
        <f>B22*2</f>
        <v>600</v>
      </c>
      <c r="D22" s="17"/>
      <c r="E22" s="18"/>
      <c r="G22">
        <v>10000</v>
      </c>
      <c r="H22">
        <f>$E$20*G22/1024</f>
        <v>6.0272216796875</v>
      </c>
      <c r="I22">
        <f>H22*7</f>
        <v>42.1905517578125</v>
      </c>
      <c r="J22">
        <f>I22*4</f>
        <v>168.76220703125</v>
      </c>
      <c r="K22" t="s">
        <v>89</v>
      </c>
    </row>
    <row r="23" spans="1:11">
      <c r="G23">
        <v>100000</v>
      </c>
      <c r="H23">
        <f>$E$20*G23/1024</f>
        <v>60.272216796875</v>
      </c>
      <c r="I23">
        <f>H23*7</f>
        <v>421.905517578125</v>
      </c>
      <c r="J23">
        <f>I23*4</f>
        <v>1687.6220703125</v>
      </c>
      <c r="K2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Gordienkov</dc:creator>
  <cp:keywords/>
  <dc:description/>
  <cp:lastModifiedBy/>
  <cp:revision/>
  <dcterms:created xsi:type="dcterms:W3CDTF">2020-11-22T10:28:37Z</dcterms:created>
  <dcterms:modified xsi:type="dcterms:W3CDTF">2020-11-25T21:54:47Z</dcterms:modified>
  <cp:category/>
  <cp:contentStatus/>
</cp:coreProperties>
</file>