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ownloads\"/>
    </mc:Choice>
  </mc:AlternateContent>
  <xr:revisionPtr revIDLastSave="0" documentId="13_ncr:1_{979C3CC9-0FC1-43D2-A61F-E5C1383EA305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CC_Decoder_1.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L2" i="1"/>
  <c r="L3" i="1"/>
  <c r="L4" i="1"/>
  <c r="L5" i="1"/>
  <c r="L6" i="1"/>
  <c r="L7" i="1"/>
  <c r="L8" i="1"/>
  <c r="L9" i="1"/>
  <c r="L10" i="1"/>
  <c r="L11" i="1"/>
  <c r="L32" i="1" s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K10" i="1"/>
  <c r="K30" i="1"/>
  <c r="M30" i="1" s="1"/>
  <c r="M29" i="1"/>
  <c r="K29" i="1"/>
  <c r="M27" i="1"/>
  <c r="M28" i="1"/>
  <c r="K28" i="1"/>
  <c r="K27" i="1"/>
  <c r="M26" i="1"/>
  <c r="K26" i="1"/>
  <c r="K25" i="1"/>
  <c r="M25" i="1" s="1"/>
  <c r="K20" i="1"/>
  <c r="M20" i="1" s="1"/>
  <c r="K21" i="1"/>
  <c r="M21" i="1" s="1"/>
  <c r="K22" i="1"/>
  <c r="M22" i="1" s="1"/>
  <c r="K23" i="1"/>
  <c r="M23" i="1" s="1"/>
  <c r="K24" i="1"/>
  <c r="M24" i="1" s="1"/>
  <c r="K19" i="1"/>
  <c r="M19" i="1" s="1"/>
  <c r="K18" i="1"/>
  <c r="M18" i="1" s="1"/>
  <c r="M17" i="1"/>
  <c r="K17" i="1"/>
  <c r="M16" i="1"/>
  <c r="K16" i="1"/>
  <c r="M15" i="1"/>
  <c r="K15" i="1"/>
  <c r="K14" i="1"/>
  <c r="M14" i="1"/>
  <c r="M13" i="1"/>
  <c r="K13" i="1"/>
  <c r="M12" i="1"/>
  <c r="K12" i="1"/>
  <c r="M11" i="1"/>
  <c r="K11" i="1"/>
  <c r="M10" i="1"/>
  <c r="M9" i="1"/>
  <c r="K9" i="1"/>
  <c r="K2" i="1"/>
  <c r="M8" i="1"/>
  <c r="K8" i="1"/>
  <c r="M7" i="1"/>
  <c r="K7" i="1"/>
  <c r="M6" i="1"/>
  <c r="K6" i="1"/>
  <c r="M5" i="1"/>
  <c r="K5" i="1"/>
  <c r="M4" i="1"/>
  <c r="K4" i="1"/>
  <c r="K3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2" i="1"/>
  <c r="N32" i="1" l="1"/>
  <c r="J32" i="1"/>
</calcChain>
</file>

<file path=xl/sharedStrings.xml><?xml version="1.0" encoding="utf-8"?>
<sst xmlns="http://schemas.openxmlformats.org/spreadsheetml/2006/main" count="189" uniqueCount="142">
  <si>
    <t>Value</t>
  </si>
  <si>
    <t>Package</t>
  </si>
  <si>
    <t>Parts</t>
  </si>
  <si>
    <t>Description</t>
  </si>
  <si>
    <t>MKDSN1,5/2-5,08</t>
  </si>
  <si>
    <t>MKDSN1,5/3-5,08</t>
  </si>
  <si>
    <t>X1, X2, X3, X4, X5, X6, X7, X8, X9, X10, X11, X12, X13, X14, X15, X16</t>
  </si>
  <si>
    <t>1X03</t>
  </si>
  <si>
    <t>JP1, JP2, JP3, JP4, JP5, JP6, JP7, JP8, JP9, JP10, JP11, JP12, JP13, JP14, JP15, JP16, JP17, JP18, JP19, JP20, JP21, JP22, JP23, JP24, JP25, JP26, JP27, JP28, JP29, JP30, JP31, JP32</t>
  </si>
  <si>
    <t>2X05</t>
  </si>
  <si>
    <t>PRG_HEADER</t>
  </si>
  <si>
    <t>1.5k</t>
  </si>
  <si>
    <t>0207/7</t>
  </si>
  <si>
    <t>R3, R5, R6, R9, R12, R15, R18, R23, R26, R29, R32, R35, R38, R48, R51, R54, R57</t>
  </si>
  <si>
    <t>10-24V</t>
  </si>
  <si>
    <t>100nF</t>
  </si>
  <si>
    <t>C050-025X075</t>
  </si>
  <si>
    <t>10k</t>
  </si>
  <si>
    <t>R1, R2, R7, R8, R10, R11, R13, R14, R16, R17, R19, R20, R24, R25, R27, R28, R30, R31, R33, R34, R36, R37, R39, R43, R44, R45, R46, R47, R49, R50, R52, R53, R55, R56, R58, R59</t>
  </si>
  <si>
    <t>16Mhz</t>
  </si>
  <si>
    <t>HC49U-V</t>
  </si>
  <si>
    <t>Q1</t>
  </si>
  <si>
    <t>1N4148</t>
  </si>
  <si>
    <t>DO35-7</t>
  </si>
  <si>
    <t>D5</t>
  </si>
  <si>
    <t>1N5400</t>
  </si>
  <si>
    <t>DO201-15</t>
  </si>
  <si>
    <t>D1, D2, D3, D4, D6, D7, D8, D9, D10, D11, D12, D13, D14, D15, D16, D17</t>
  </si>
  <si>
    <t>1N5817-B</t>
  </si>
  <si>
    <t>DO41-7.6</t>
  </si>
  <si>
    <t>D19</t>
  </si>
  <si>
    <t>1uF</t>
  </si>
  <si>
    <t>C1, C2, C4, C5, C6, C7, C8, C9</t>
  </si>
  <si>
    <t>R4, R21, R22, R40, R41, R42</t>
  </si>
  <si>
    <t>22pF</t>
  </si>
  <si>
    <t>C025-030X050</t>
  </si>
  <si>
    <t>C14, C15</t>
  </si>
  <si>
    <t>3.3k</t>
  </si>
  <si>
    <t>3,3K, 3,3K1, 3,3K2, 3,3K3, 3,3K4, 3,3K5, 3,3K6, 3,3K7, 3,3K8, 3,3K9, 3,3K10, 3,3K11, 3,3K12, 3,3K13, 3,3K14, 3,3K15</t>
  </si>
  <si>
    <t>330nF</t>
  </si>
  <si>
    <t>C12</t>
  </si>
  <si>
    <t>470uF</t>
  </si>
  <si>
    <t>E5-10,5</t>
  </si>
  <si>
    <t>C16, C17, C18, C19, C20, C21, C22, C23</t>
  </si>
  <si>
    <t>6N137</t>
  </si>
  <si>
    <t>DIL08</t>
  </si>
  <si>
    <t>OK1</t>
  </si>
  <si>
    <t>ATMEGA328P-PU</t>
  </si>
  <si>
    <t>DIP794W46P254L2967H457Q28B</t>
  </si>
  <si>
    <t>U1</t>
  </si>
  <si>
    <t>BS170</t>
  </si>
  <si>
    <t>SOT54E</t>
  </si>
  <si>
    <t>Q2, Q4, Q6, Q8, Q10, Q12, Q14, Q16, Q18, Q20, Q22, Q24, Q26, Q28, Q30, Q32</t>
  </si>
  <si>
    <t>BS250</t>
  </si>
  <si>
    <t>Q3, Q5, Q7, Q9, Q11, Q13, Q15, Q17, Q19, Q21, Q23, Q25, Q27, Q29, Q31, Q33</t>
  </si>
  <si>
    <t>FP: B3F-10XX</t>
  </si>
  <si>
    <t>B3F-10XX</t>
  </si>
  <si>
    <t>S1</t>
  </si>
  <si>
    <t>B3F-1000</t>
  </si>
  <si>
    <t>GELB</t>
  </si>
  <si>
    <t>LED3MM</t>
  </si>
  <si>
    <t>LED22</t>
  </si>
  <si>
    <t>LED</t>
  </si>
  <si>
    <t>LED21</t>
  </si>
  <si>
    <t>MCP2221</t>
  </si>
  <si>
    <t>DIL14</t>
  </si>
  <si>
    <t>IC1</t>
  </si>
  <si>
    <t>MICRO-USB</t>
  </si>
  <si>
    <t>U$1</t>
  </si>
  <si>
    <t>Micro USB B connector</t>
  </si>
  <si>
    <t>R-78B5.0-2.0</t>
  </si>
  <si>
    <t>PS1, PS2, PS3, PS4</t>
  </si>
  <si>
    <t>ROT</t>
  </si>
  <si>
    <t>LED1, LED2, LED3, LED4, LED5, LED6, LED7, LED8, LED9, LED10, LED11, LED12, LED13, LED14, LED15, LED16, LED17, LED18, LED19, LED20</t>
  </si>
  <si>
    <t>&gt;24V</t>
  </si>
  <si>
    <t>564851 - 62</t>
  </si>
  <si>
    <t>1581847 - 62</t>
  </si>
  <si>
    <t>Mouser</t>
  </si>
  <si>
    <t>Conrad</t>
  </si>
  <si>
    <t>Einzelpreis</t>
  </si>
  <si>
    <t>Bestellnr.</t>
  </si>
  <si>
    <t>Anmerkungen</t>
  </si>
  <si>
    <t>220Ohm</t>
  </si>
  <si>
    <t>Schraubterminal, 3polig</t>
  </si>
  <si>
    <t>RM 5,08mm</t>
  </si>
  <si>
    <t>Schraubterminal, 2polig</t>
  </si>
  <si>
    <t>Pin Header 2x05</t>
  </si>
  <si>
    <t>Pin Header 1x03</t>
  </si>
  <si>
    <t>732208 - 62</t>
  </si>
  <si>
    <t>732195 - 62</t>
  </si>
  <si>
    <t>GRÜN</t>
  </si>
  <si>
    <t>1560729 - 62</t>
  </si>
  <si>
    <t>POWER_IN, DCC_IN</t>
  </si>
  <si>
    <t>734200 - 62</t>
  </si>
  <si>
    <t>458211 - 62</t>
  </si>
  <si>
    <t>155145 - 62</t>
  </si>
  <si>
    <t>ATMega 328P-PU</t>
  </si>
  <si>
    <t>Schottky Diode</t>
  </si>
  <si>
    <t>1584127 - 62</t>
  </si>
  <si>
    <t>CONV_v</t>
  </si>
  <si>
    <t xml:space="preserve">511-1N5817 </t>
  </si>
  <si>
    <t>1578741 - 62</t>
  </si>
  <si>
    <t>442625 - 62</t>
  </si>
  <si>
    <t>€</t>
  </si>
  <si>
    <t>Gesamt</t>
  </si>
  <si>
    <t>1557508 - 62</t>
  </si>
  <si>
    <t>1585441 - 62</t>
  </si>
  <si>
    <t>1578719 - 62</t>
  </si>
  <si>
    <t xml:space="preserve">859-6N137 </t>
  </si>
  <si>
    <t xml:space="preserve">653-B3F-1000 </t>
  </si>
  <si>
    <t>1577379 - 62</t>
  </si>
  <si>
    <t>1577309 - 62</t>
  </si>
  <si>
    <t>1577458 - 62</t>
  </si>
  <si>
    <t>579-MCP2221A-I/P</t>
  </si>
  <si>
    <t>1585445 - 62</t>
  </si>
  <si>
    <t>158950 - 62</t>
  </si>
  <si>
    <t xml:space="preserve">522-BS250P </t>
  </si>
  <si>
    <t>Ab 10 Stk: 0,746, sonst 0,831</t>
  </si>
  <si>
    <t>1589504 - 62</t>
  </si>
  <si>
    <t>Platine</t>
  </si>
  <si>
    <t>JLCPCB</t>
  </si>
  <si>
    <t>C3, C10, C11, C13, C24</t>
  </si>
  <si>
    <t>Gesamt 16</t>
  </si>
  <si>
    <t>Gesamt 12</t>
  </si>
  <si>
    <t>Gesamt 6</t>
  </si>
  <si>
    <t>Menge 6</t>
  </si>
  <si>
    <t>Menge 12</t>
  </si>
  <si>
    <t>Menge 16</t>
  </si>
  <si>
    <t>Händler</t>
  </si>
  <si>
    <t>Keramikkondensator</t>
  </si>
  <si>
    <t>Elektrolytkondensator</t>
  </si>
  <si>
    <t>Widerstand, bedrahtet</t>
  </si>
  <si>
    <t>Quarz</t>
  </si>
  <si>
    <t>Diode</t>
  </si>
  <si>
    <t>Preis je Servoausgang</t>
  </si>
  <si>
    <t>DC/DC Wandler 5V, 2A</t>
  </si>
  <si>
    <t xml:space="preserve">946-MEZD71202A-G </t>
  </si>
  <si>
    <t>Optokoppler</t>
  </si>
  <si>
    <t>Taster</t>
  </si>
  <si>
    <t>USB/UART Bridge</t>
  </si>
  <si>
    <t>N-Channel MOSFET</t>
  </si>
  <si>
    <t>P-Channel MOSFET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</si>
</sst>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Bahnschrift Light"/>
      <family val="2"/>
    </font>
    <font>
      <sz val="12"/>
      <color theme="1" tint="4.9989318521683403E-2"/>
      <name val="Bahnschrift Light"/>
      <family val="2"/>
    </font>
    <font>
      <sz val="8"/>
      <name val="Calibri"/>
      <family val="2"/>
      <scheme val="minor"/>
    </font>
    <font>
      <b/>
      <sz val="12"/>
      <color theme="1"/>
      <name val="Bahnschrift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6"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 tint="4.9989318521683403E-2"/>
        <name val="Bahnschrift Light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Bahnschrift Light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07D75-415E-481F-8987-69E199E4365A}" name="Tabelle1" displayName="Tabelle1" ref="A1:N30" totalsRowShown="0" headerRowDxfId="15" dataDxfId="14">
  <autoFilter ref="A1:N30" xr:uid="{64007D75-415E-481F-8987-69E199E4365A}"/>
  <sortState xmlns:xlrd2="http://schemas.microsoft.com/office/spreadsheetml/2017/richdata2" ref="A2:H29">
    <sortCondition ref="E1:E29"/>
  </sortState>
  <tableColumns count="14">
    <tableColumn id="2" xr3:uid="{AB4D3701-623E-4257-B2F3-6293FA56BA95}" name="Value" dataDxfId="13"/>
    <tableColumn id="4" xr3:uid="{FF1C68F4-B060-4DB7-87BC-3876E0C46BC5}" name="Package" dataDxfId="12"/>
    <tableColumn id="5" xr3:uid="{EFEAF053-05FC-4E69-910C-96A26DB1E2CF}" name="Parts" dataDxfId="11"/>
    <tableColumn id="6" xr3:uid="{11FA17E6-EF39-4E1D-930A-2CB41EBA712B}" name="Description" dataDxfId="10"/>
    <tableColumn id="7" xr3:uid="{8791296A-F81F-4678-BF3B-CAE2E226B8B7}" name="Händler" dataDxfId="9"/>
    <tableColumn id="8" xr3:uid="{4FD39F8E-C042-4C54-8C72-04E2AEE7B387}" name="Bestellnr." dataDxfId="8"/>
    <tableColumn id="9" xr3:uid="{7DEDACC3-4073-4151-94A5-2A673D73D1A3}" name="Einzelpreis" dataDxfId="7"/>
    <tableColumn id="11" xr3:uid="{DAA590E1-0918-4B49-8263-E034D6A9503F}" name="Anmerkungen" dataDxfId="6"/>
    <tableColumn id="1" xr3:uid="{22BC673A-BB2D-4FB7-B3BF-749AB73D7079}" name="Menge 16" dataDxfId="5"/>
    <tableColumn id="10" xr3:uid="{3FC4E39E-2C37-4884-BBB6-B4B347DB8C11}" name="Gesamt 16" dataDxfId="4">
      <calculatedColumnFormula>G2*I2</calculatedColumnFormula>
    </tableColumn>
    <tableColumn id="13" xr3:uid="{7C56683D-06C0-4C89-97B8-835E6D9ADA16}" name="Menge 12" dataDxfId="3"/>
    <tableColumn id="20" xr3:uid="{A42909DD-BB86-4A41-8178-64EEF1FB4C62}" name="Gesamt 12" dataDxfId="2">
      <calculatedColumnFormula>K2*G2</calculatedColumnFormula>
    </tableColumn>
    <tableColumn id="14" xr3:uid="{27DEB51E-4E78-48C3-99F1-9EBE42DCC774}" name="Menge 6" dataDxfId="1"/>
    <tableColumn id="19" xr3:uid="{7645B5DF-2B6A-4B9E-90E1-C3E2AC88F226}" name="Gesamt 6" dataDxfId="0">
      <calculatedColumnFormula>M2*G2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1" zoomScaleNormal="81" workbookViewId="0">
      <selection activeCell="D30" sqref="D30"/>
    </sheetView>
  </sheetViews>
  <sheetFormatPr baseColWidth="10" defaultRowHeight="15" x14ac:dyDescent="0.25"/>
  <cols>
    <col min="1" max="1" width="14" style="1" customWidth="1"/>
    <col min="2" max="2" width="16.6640625" style="1" customWidth="1"/>
    <col min="3" max="3" width="27.6640625" style="1" customWidth="1"/>
    <col min="4" max="4" width="30" style="1" customWidth="1"/>
    <col min="5" max="5" width="13.88671875" style="1" customWidth="1"/>
    <col min="6" max="6" width="20" style="1" customWidth="1"/>
    <col min="7" max="7" width="16.6640625" style="1" customWidth="1"/>
    <col min="8" max="8" width="30.5546875" style="1" customWidth="1"/>
    <col min="9" max="9" width="13.88671875" style="1" customWidth="1"/>
    <col min="10" max="10" width="16.6640625" style="1" customWidth="1"/>
    <col min="11" max="11" width="13.88671875" style="1" customWidth="1"/>
    <col min="12" max="12" width="16.6640625" style="1" customWidth="1"/>
    <col min="13" max="13" width="13.88671875" style="1" customWidth="1"/>
    <col min="14" max="14" width="16.6640625" style="1" customWidth="1"/>
    <col min="15" max="15" width="22.6640625" style="1" customWidth="1"/>
    <col min="16" max="16" width="13.88671875" style="1" customWidth="1"/>
    <col min="17" max="16384" width="11.5546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80</v>
      </c>
      <c r="G1" s="1" t="s">
        <v>79</v>
      </c>
      <c r="H1" s="1" t="s">
        <v>81</v>
      </c>
      <c r="I1" s="1" t="s">
        <v>127</v>
      </c>
      <c r="J1" s="1" t="s">
        <v>122</v>
      </c>
      <c r="K1" s="1" t="s">
        <v>126</v>
      </c>
      <c r="L1" s="1" t="s">
        <v>123</v>
      </c>
      <c r="M1" s="1" t="s">
        <v>125</v>
      </c>
      <c r="N1" s="1" t="s">
        <v>124</v>
      </c>
    </row>
    <row r="2" spans="1:16" x14ac:dyDescent="0.25">
      <c r="A2" s="2" t="s">
        <v>31</v>
      </c>
      <c r="B2" s="2" t="s">
        <v>16</v>
      </c>
      <c r="C2" s="2" t="s">
        <v>32</v>
      </c>
      <c r="D2" s="2" t="s">
        <v>129</v>
      </c>
      <c r="E2" s="2" t="s">
        <v>78</v>
      </c>
      <c r="F2" s="2" t="s">
        <v>101</v>
      </c>
      <c r="G2" s="2">
        <v>0.16</v>
      </c>
      <c r="H2" s="2" t="s">
        <v>74</v>
      </c>
      <c r="I2" s="2">
        <v>8</v>
      </c>
      <c r="J2" s="2">
        <f t="shared" ref="J2:J30" si="0">G2*I2</f>
        <v>1.28</v>
      </c>
      <c r="K2" s="2">
        <f>I24*3</f>
        <v>3</v>
      </c>
      <c r="L2" s="2">
        <f t="shared" ref="L2:L30" si="1">K2*G2</f>
        <v>0.48</v>
      </c>
      <c r="M2" s="2">
        <f>I2/4*2</f>
        <v>4</v>
      </c>
      <c r="N2" s="2">
        <f t="shared" ref="N2:N30" si="2">M2*G2</f>
        <v>0.64</v>
      </c>
      <c r="P2" s="1" t="s">
        <v>134</v>
      </c>
    </row>
    <row r="3" spans="1:16" x14ac:dyDescent="0.25">
      <c r="A3" s="2" t="s">
        <v>41</v>
      </c>
      <c r="B3" s="2" t="s">
        <v>42</v>
      </c>
      <c r="C3" s="2" t="s">
        <v>43</v>
      </c>
      <c r="D3" s="2" t="s">
        <v>130</v>
      </c>
      <c r="E3" s="2" t="s">
        <v>78</v>
      </c>
      <c r="F3" s="2" t="s">
        <v>102</v>
      </c>
      <c r="G3" s="2">
        <v>0.18</v>
      </c>
      <c r="H3" s="2" t="s">
        <v>74</v>
      </c>
      <c r="I3" s="2">
        <v>8</v>
      </c>
      <c r="J3" s="2">
        <f t="shared" si="0"/>
        <v>1.44</v>
      </c>
      <c r="K3" s="2">
        <f>I3/4*3</f>
        <v>6</v>
      </c>
      <c r="L3" s="2">
        <f t="shared" si="1"/>
        <v>1.08</v>
      </c>
      <c r="M3" s="2">
        <v>4</v>
      </c>
      <c r="N3" s="2">
        <f t="shared" si="2"/>
        <v>0.72</v>
      </c>
    </row>
    <row r="4" spans="1:16" x14ac:dyDescent="0.25">
      <c r="A4" s="2" t="s">
        <v>82</v>
      </c>
      <c r="B4" s="2" t="s">
        <v>12</v>
      </c>
      <c r="C4" s="2" t="s">
        <v>33</v>
      </c>
      <c r="D4" s="2" t="s">
        <v>131</v>
      </c>
      <c r="E4" s="2" t="s">
        <v>78</v>
      </c>
      <c r="F4" s="2" t="s">
        <v>105</v>
      </c>
      <c r="G4" s="2">
        <v>7.0000000000000007E-2</v>
      </c>
      <c r="H4" s="2"/>
      <c r="I4" s="2">
        <v>6</v>
      </c>
      <c r="J4" s="2">
        <f t="shared" si="0"/>
        <v>0.42000000000000004</v>
      </c>
      <c r="K4" s="2">
        <f>I4-1</f>
        <v>5</v>
      </c>
      <c r="L4" s="2">
        <f t="shared" si="1"/>
        <v>0.35000000000000003</v>
      </c>
      <c r="M4" s="2">
        <f>I4-2</f>
        <v>4</v>
      </c>
      <c r="N4" s="2">
        <f t="shared" si="2"/>
        <v>0.28000000000000003</v>
      </c>
    </row>
    <row r="5" spans="1:16" x14ac:dyDescent="0.25">
      <c r="A5" s="2" t="s">
        <v>11</v>
      </c>
      <c r="B5" s="2" t="s">
        <v>12</v>
      </c>
      <c r="C5" s="2" t="s">
        <v>13</v>
      </c>
      <c r="D5" s="2" t="s">
        <v>131</v>
      </c>
      <c r="E5" s="2" t="s">
        <v>78</v>
      </c>
      <c r="F5" s="2" t="s">
        <v>106</v>
      </c>
      <c r="G5" s="2">
        <v>7.0000000000000007E-2</v>
      </c>
      <c r="H5" s="2"/>
      <c r="I5" s="2">
        <v>17</v>
      </c>
      <c r="J5" s="2">
        <f t="shared" si="0"/>
        <v>1.1900000000000002</v>
      </c>
      <c r="K5" s="2">
        <f>I5-4</f>
        <v>13</v>
      </c>
      <c r="L5" s="2">
        <f t="shared" si="1"/>
        <v>0.91000000000000014</v>
      </c>
      <c r="M5" s="2">
        <f>I5-10</f>
        <v>7</v>
      </c>
      <c r="N5" s="2">
        <f t="shared" si="2"/>
        <v>0.49000000000000005</v>
      </c>
    </row>
    <row r="6" spans="1:16" x14ac:dyDescent="0.25">
      <c r="A6" s="2" t="s">
        <v>19</v>
      </c>
      <c r="B6" s="2" t="s">
        <v>20</v>
      </c>
      <c r="C6" s="2" t="s">
        <v>21</v>
      </c>
      <c r="D6" s="2" t="s">
        <v>132</v>
      </c>
      <c r="E6" s="2" t="s">
        <v>78</v>
      </c>
      <c r="F6" s="2" t="s">
        <v>95</v>
      </c>
      <c r="G6" s="2">
        <v>0.64</v>
      </c>
      <c r="H6" s="2"/>
      <c r="I6" s="2">
        <v>1</v>
      </c>
      <c r="J6" s="2">
        <f t="shared" si="0"/>
        <v>0.64</v>
      </c>
      <c r="K6" s="2">
        <f>I6</f>
        <v>1</v>
      </c>
      <c r="L6" s="2">
        <f t="shared" si="1"/>
        <v>0.64</v>
      </c>
      <c r="M6" s="2">
        <f>I6</f>
        <v>1</v>
      </c>
      <c r="N6" s="2">
        <f t="shared" si="2"/>
        <v>0.64</v>
      </c>
    </row>
    <row r="7" spans="1:16" x14ac:dyDescent="0.25">
      <c r="A7" s="2" t="s">
        <v>22</v>
      </c>
      <c r="B7" s="2" t="s">
        <v>23</v>
      </c>
      <c r="C7" s="2" t="s">
        <v>24</v>
      </c>
      <c r="D7" s="2" t="s">
        <v>133</v>
      </c>
      <c r="E7" s="2" t="s">
        <v>78</v>
      </c>
      <c r="F7" s="2" t="s">
        <v>75</v>
      </c>
      <c r="G7" s="2">
        <v>0.05</v>
      </c>
      <c r="H7" s="2"/>
      <c r="I7" s="2">
        <v>1</v>
      </c>
      <c r="J7" s="2">
        <f t="shared" si="0"/>
        <v>0.05</v>
      </c>
      <c r="K7" s="2">
        <f>I7</f>
        <v>1</v>
      </c>
      <c r="L7" s="2">
        <f t="shared" si="1"/>
        <v>0.05</v>
      </c>
      <c r="M7" s="2">
        <f>I7</f>
        <v>1</v>
      </c>
      <c r="N7" s="2">
        <f t="shared" si="2"/>
        <v>0.05</v>
      </c>
    </row>
    <row r="8" spans="1:16" x14ac:dyDescent="0.25">
      <c r="A8" s="2" t="s">
        <v>15</v>
      </c>
      <c r="B8" s="2" t="s">
        <v>16</v>
      </c>
      <c r="C8" s="2" t="s">
        <v>121</v>
      </c>
      <c r="D8" s="2" t="s">
        <v>129</v>
      </c>
      <c r="E8" s="2" t="s">
        <v>78</v>
      </c>
      <c r="F8" s="2" t="s">
        <v>94</v>
      </c>
      <c r="G8" s="2">
        <v>0.14000000000000001</v>
      </c>
      <c r="H8" s="2"/>
      <c r="I8" s="2">
        <v>5</v>
      </c>
      <c r="J8" s="2">
        <f t="shared" si="0"/>
        <v>0.70000000000000007</v>
      </c>
      <c r="K8" s="2">
        <f>I8</f>
        <v>5</v>
      </c>
      <c r="L8" s="2">
        <f t="shared" si="1"/>
        <v>0.70000000000000007</v>
      </c>
      <c r="M8" s="2">
        <f>I8</f>
        <v>5</v>
      </c>
      <c r="N8" s="2">
        <f t="shared" si="2"/>
        <v>0.70000000000000007</v>
      </c>
    </row>
    <row r="9" spans="1:16" x14ac:dyDescent="0.25">
      <c r="A9" s="2" t="s">
        <v>25</v>
      </c>
      <c r="B9" s="2" t="s">
        <v>26</v>
      </c>
      <c r="C9" s="2" t="s">
        <v>27</v>
      </c>
      <c r="D9" s="2" t="s">
        <v>133</v>
      </c>
      <c r="E9" s="2" t="s">
        <v>78</v>
      </c>
      <c r="F9" s="2" t="s">
        <v>76</v>
      </c>
      <c r="G9" s="2">
        <v>0.18</v>
      </c>
      <c r="H9" s="2"/>
      <c r="I9" s="2">
        <v>16</v>
      </c>
      <c r="J9" s="2">
        <f t="shared" si="0"/>
        <v>2.88</v>
      </c>
      <c r="K9" s="2">
        <f>I9/4*3</f>
        <v>12</v>
      </c>
      <c r="L9" s="2">
        <f t="shared" si="1"/>
        <v>2.16</v>
      </c>
      <c r="M9" s="2">
        <f>I9/4*2</f>
        <v>8</v>
      </c>
      <c r="N9" s="2">
        <f t="shared" si="2"/>
        <v>1.44</v>
      </c>
    </row>
    <row r="10" spans="1:16" x14ac:dyDescent="0.25">
      <c r="A10" s="2" t="s">
        <v>17</v>
      </c>
      <c r="B10" s="2" t="s">
        <v>12</v>
      </c>
      <c r="C10" s="2" t="s">
        <v>18</v>
      </c>
      <c r="D10" s="2" t="s">
        <v>131</v>
      </c>
      <c r="E10" s="2" t="s">
        <v>78</v>
      </c>
      <c r="F10" s="2" t="s">
        <v>98</v>
      </c>
      <c r="G10" s="2">
        <v>7.0000000000000007E-2</v>
      </c>
      <c r="H10" s="2"/>
      <c r="I10" s="2">
        <v>36</v>
      </c>
      <c r="J10" s="2">
        <f t="shared" si="0"/>
        <v>2.5200000000000005</v>
      </c>
      <c r="K10" s="2">
        <f>I10-8</f>
        <v>28</v>
      </c>
      <c r="L10" s="2">
        <f t="shared" si="1"/>
        <v>1.9600000000000002</v>
      </c>
      <c r="M10" s="2">
        <f>I10-20</f>
        <v>16</v>
      </c>
      <c r="N10" s="2">
        <f t="shared" si="2"/>
        <v>1.1200000000000001</v>
      </c>
    </row>
    <row r="11" spans="1:16" x14ac:dyDescent="0.25">
      <c r="A11" s="2" t="s">
        <v>70</v>
      </c>
      <c r="B11" s="2" t="s">
        <v>99</v>
      </c>
      <c r="C11" s="2" t="s">
        <v>71</v>
      </c>
      <c r="D11" s="2" t="s">
        <v>135</v>
      </c>
      <c r="E11" s="2" t="s">
        <v>77</v>
      </c>
      <c r="F11" s="1" t="s">
        <v>136</v>
      </c>
      <c r="G11" s="2">
        <v>4.54</v>
      </c>
      <c r="H11" s="2"/>
      <c r="I11" s="2">
        <v>4</v>
      </c>
      <c r="J11" s="2">
        <f t="shared" si="0"/>
        <v>18.16</v>
      </c>
      <c r="K11" s="2">
        <f>I11/4*3</f>
        <v>3</v>
      </c>
      <c r="L11" s="2">
        <f t="shared" si="1"/>
        <v>13.620000000000001</v>
      </c>
      <c r="M11" s="2">
        <f>I11/4*2</f>
        <v>2</v>
      </c>
      <c r="N11" s="2">
        <f t="shared" si="2"/>
        <v>9.08</v>
      </c>
    </row>
    <row r="12" spans="1:16" x14ac:dyDescent="0.25">
      <c r="A12" s="2" t="s">
        <v>47</v>
      </c>
      <c r="B12" s="2" t="s">
        <v>48</v>
      </c>
      <c r="C12" s="2" t="s">
        <v>49</v>
      </c>
      <c r="D12" s="2" t="s">
        <v>96</v>
      </c>
      <c r="E12" s="2"/>
      <c r="F12" s="2"/>
      <c r="G12" s="2"/>
      <c r="H12" s="2"/>
      <c r="I12" s="2">
        <v>1</v>
      </c>
      <c r="J12" s="2">
        <f t="shared" si="0"/>
        <v>0</v>
      </c>
      <c r="K12" s="2">
        <f>I12</f>
        <v>1</v>
      </c>
      <c r="L12" s="2">
        <f t="shared" si="1"/>
        <v>0</v>
      </c>
      <c r="M12" s="2">
        <f>I12</f>
        <v>1</v>
      </c>
      <c r="N12" s="2">
        <f t="shared" si="2"/>
        <v>0</v>
      </c>
    </row>
    <row r="13" spans="1:16" x14ac:dyDescent="0.25">
      <c r="A13" s="2" t="s">
        <v>28</v>
      </c>
      <c r="B13" s="2" t="s">
        <v>29</v>
      </c>
      <c r="C13" s="2" t="s">
        <v>30</v>
      </c>
      <c r="D13" s="2" t="s">
        <v>97</v>
      </c>
      <c r="E13" s="2" t="s">
        <v>77</v>
      </c>
      <c r="F13" s="2" t="s">
        <v>100</v>
      </c>
      <c r="G13" s="2">
        <v>0.36</v>
      </c>
      <c r="H13" s="2"/>
      <c r="I13" s="2">
        <v>1</v>
      </c>
      <c r="J13" s="2">
        <f t="shared" si="0"/>
        <v>0.36</v>
      </c>
      <c r="K13" s="2">
        <f>I13</f>
        <v>1</v>
      </c>
      <c r="L13" s="2">
        <f t="shared" si="1"/>
        <v>0.36</v>
      </c>
      <c r="M13" s="2">
        <f>I13</f>
        <v>1</v>
      </c>
      <c r="N13" s="2">
        <f t="shared" si="2"/>
        <v>0.36</v>
      </c>
    </row>
    <row r="14" spans="1:16" x14ac:dyDescent="0.25">
      <c r="A14" s="2"/>
      <c r="B14" s="2" t="s">
        <v>9</v>
      </c>
      <c r="C14" s="2" t="s">
        <v>10</v>
      </c>
      <c r="D14" s="2" t="s">
        <v>86</v>
      </c>
      <c r="E14" s="2" t="s">
        <v>78</v>
      </c>
      <c r="F14" s="2" t="s">
        <v>93</v>
      </c>
      <c r="G14" s="2">
        <v>0.23</v>
      </c>
      <c r="H14" s="2"/>
      <c r="I14" s="2">
        <v>1</v>
      </c>
      <c r="J14" s="2">
        <f t="shared" si="0"/>
        <v>0.23</v>
      </c>
      <c r="K14" s="2">
        <f>I14</f>
        <v>1</v>
      </c>
      <c r="L14" s="2">
        <f t="shared" si="1"/>
        <v>0.23</v>
      </c>
      <c r="M14" s="2">
        <f>I14</f>
        <v>1</v>
      </c>
      <c r="N14" s="2">
        <f t="shared" si="2"/>
        <v>0.23</v>
      </c>
    </row>
    <row r="15" spans="1:16" x14ac:dyDescent="0.25">
      <c r="A15" s="2" t="s">
        <v>14</v>
      </c>
      <c r="B15" s="2" t="s">
        <v>4</v>
      </c>
      <c r="C15" s="2" t="s">
        <v>92</v>
      </c>
      <c r="D15" s="2" t="s">
        <v>85</v>
      </c>
      <c r="E15" s="2" t="s">
        <v>78</v>
      </c>
      <c r="F15" s="2" t="s">
        <v>89</v>
      </c>
      <c r="G15" s="2">
        <v>0.49</v>
      </c>
      <c r="H15" s="2" t="s">
        <v>84</v>
      </c>
      <c r="I15" s="2">
        <v>2</v>
      </c>
      <c r="J15" s="2">
        <f t="shared" si="0"/>
        <v>0.98</v>
      </c>
      <c r="K15" s="2">
        <f>I15</f>
        <v>2</v>
      </c>
      <c r="L15" s="2">
        <f t="shared" si="1"/>
        <v>0.98</v>
      </c>
      <c r="M15" s="2">
        <f>I15</f>
        <v>2</v>
      </c>
      <c r="N15" s="2">
        <f t="shared" si="2"/>
        <v>0.98</v>
      </c>
    </row>
    <row r="16" spans="1:16" x14ac:dyDescent="0.25">
      <c r="A16" s="2"/>
      <c r="B16" s="2" t="s">
        <v>5</v>
      </c>
      <c r="C16" s="2" t="s">
        <v>6</v>
      </c>
      <c r="D16" s="2" t="s">
        <v>83</v>
      </c>
      <c r="E16" s="2" t="s">
        <v>78</v>
      </c>
      <c r="F16" s="2" t="s">
        <v>88</v>
      </c>
      <c r="G16" s="2">
        <v>0.6</v>
      </c>
      <c r="H16" s="2" t="s">
        <v>84</v>
      </c>
      <c r="I16" s="2">
        <v>16</v>
      </c>
      <c r="J16" s="2">
        <f t="shared" si="0"/>
        <v>9.6</v>
      </c>
      <c r="K16" s="2">
        <f>I16-4</f>
        <v>12</v>
      </c>
      <c r="L16" s="2">
        <f t="shared" si="1"/>
        <v>7.1999999999999993</v>
      </c>
      <c r="M16" s="2">
        <f>I16-10</f>
        <v>6</v>
      </c>
      <c r="N16" s="2">
        <f t="shared" si="2"/>
        <v>3.5999999999999996</v>
      </c>
    </row>
    <row r="17" spans="1:16" x14ac:dyDescent="0.25">
      <c r="A17" s="2"/>
      <c r="B17" s="2" t="s">
        <v>7</v>
      </c>
      <c r="C17" s="2" t="s">
        <v>8</v>
      </c>
      <c r="D17" s="2" t="s">
        <v>87</v>
      </c>
      <c r="E17" s="2" t="s">
        <v>78</v>
      </c>
      <c r="F17" s="2" t="s">
        <v>91</v>
      </c>
      <c r="G17" s="2">
        <v>0.05</v>
      </c>
      <c r="H17" s="2"/>
      <c r="I17" s="2">
        <v>32</v>
      </c>
      <c r="J17" s="2">
        <f t="shared" si="0"/>
        <v>1.6</v>
      </c>
      <c r="K17" s="2">
        <f>I17-4*2</f>
        <v>24</v>
      </c>
      <c r="L17" s="2">
        <f t="shared" si="1"/>
        <v>1.2000000000000002</v>
      </c>
      <c r="M17" s="2">
        <f>I17-10*2</f>
        <v>12</v>
      </c>
      <c r="N17" s="2">
        <f t="shared" si="2"/>
        <v>0.60000000000000009</v>
      </c>
    </row>
    <row r="18" spans="1:16" x14ac:dyDescent="0.25">
      <c r="A18" s="2" t="s">
        <v>39</v>
      </c>
      <c r="B18" s="2" t="s">
        <v>35</v>
      </c>
      <c r="C18" s="2" t="s">
        <v>40</v>
      </c>
      <c r="D18" s="2" t="s">
        <v>129</v>
      </c>
      <c r="E18" s="2" t="s">
        <v>78</v>
      </c>
      <c r="F18" s="2" t="s">
        <v>107</v>
      </c>
      <c r="G18" s="2">
        <v>0.13</v>
      </c>
      <c r="H18" s="2"/>
      <c r="I18" s="2">
        <v>1</v>
      </c>
      <c r="J18" s="2">
        <f t="shared" si="0"/>
        <v>0.13</v>
      </c>
      <c r="K18" s="2">
        <f t="shared" ref="K18:K25" si="3">I18</f>
        <v>1</v>
      </c>
      <c r="L18" s="2">
        <f t="shared" si="1"/>
        <v>0.13</v>
      </c>
      <c r="M18" s="2">
        <f>K18</f>
        <v>1</v>
      </c>
      <c r="N18" s="2">
        <f t="shared" si="2"/>
        <v>0.13</v>
      </c>
    </row>
    <row r="19" spans="1:16" x14ac:dyDescent="0.25">
      <c r="A19" s="2" t="s">
        <v>44</v>
      </c>
      <c r="B19" s="2" t="s">
        <v>45</v>
      </c>
      <c r="C19" s="2" t="s">
        <v>46</v>
      </c>
      <c r="D19" s="2" t="s">
        <v>137</v>
      </c>
      <c r="E19" s="2" t="s">
        <v>77</v>
      </c>
      <c r="F19" s="2" t="s">
        <v>108</v>
      </c>
      <c r="G19" s="2">
        <v>0.71</v>
      </c>
      <c r="H19" s="2"/>
      <c r="I19" s="2">
        <v>1</v>
      </c>
      <c r="J19" s="2">
        <f t="shared" si="0"/>
        <v>0.71</v>
      </c>
      <c r="K19" s="2">
        <f t="shared" si="3"/>
        <v>1</v>
      </c>
      <c r="L19" s="2">
        <f t="shared" si="1"/>
        <v>0.71</v>
      </c>
      <c r="M19" s="2">
        <f t="shared" ref="M19:M25" si="4">K19</f>
        <v>1</v>
      </c>
      <c r="N19" s="2">
        <f t="shared" si="2"/>
        <v>0.71</v>
      </c>
    </row>
    <row r="20" spans="1:16" x14ac:dyDescent="0.25">
      <c r="A20" s="2" t="s">
        <v>55</v>
      </c>
      <c r="B20" s="2" t="s">
        <v>56</v>
      </c>
      <c r="C20" s="2" t="s">
        <v>57</v>
      </c>
      <c r="D20" s="2" t="s">
        <v>138</v>
      </c>
      <c r="E20" s="2" t="s">
        <v>77</v>
      </c>
      <c r="F20" s="2" t="s">
        <v>109</v>
      </c>
      <c r="G20" s="2">
        <v>0.27</v>
      </c>
      <c r="H20" s="2" t="s">
        <v>58</v>
      </c>
      <c r="I20" s="2">
        <v>1</v>
      </c>
      <c r="J20" s="2">
        <f t="shared" si="0"/>
        <v>0.27</v>
      </c>
      <c r="K20" s="2">
        <f t="shared" si="3"/>
        <v>1</v>
      </c>
      <c r="L20" s="2">
        <f t="shared" si="1"/>
        <v>0.27</v>
      </c>
      <c r="M20" s="2">
        <f t="shared" si="4"/>
        <v>1</v>
      </c>
      <c r="N20" s="2">
        <f t="shared" si="2"/>
        <v>0.27</v>
      </c>
    </row>
    <row r="21" spans="1:16" x14ac:dyDescent="0.25">
      <c r="A21" s="2" t="s">
        <v>59</v>
      </c>
      <c r="B21" s="2" t="s">
        <v>60</v>
      </c>
      <c r="C21" s="2" t="s">
        <v>61</v>
      </c>
      <c r="D21" s="2" t="s">
        <v>62</v>
      </c>
      <c r="E21" s="2" t="s">
        <v>78</v>
      </c>
      <c r="F21" s="2" t="s">
        <v>112</v>
      </c>
      <c r="G21" s="2">
        <v>0.17</v>
      </c>
      <c r="H21" s="2"/>
      <c r="I21" s="2">
        <v>1</v>
      </c>
      <c r="J21" s="2">
        <f t="shared" si="0"/>
        <v>0.17</v>
      </c>
      <c r="K21" s="2">
        <f t="shared" si="3"/>
        <v>1</v>
      </c>
      <c r="L21" s="2">
        <f t="shared" si="1"/>
        <v>0.17</v>
      </c>
      <c r="M21" s="2">
        <f t="shared" si="4"/>
        <v>1</v>
      </c>
      <c r="N21" s="2">
        <f t="shared" si="2"/>
        <v>0.17</v>
      </c>
    </row>
    <row r="22" spans="1:16" x14ac:dyDescent="0.25">
      <c r="A22" s="2" t="s">
        <v>90</v>
      </c>
      <c r="B22" s="2" t="s">
        <v>60</v>
      </c>
      <c r="C22" s="2" t="s">
        <v>63</v>
      </c>
      <c r="D22" s="2" t="s">
        <v>62</v>
      </c>
      <c r="E22" s="2" t="s">
        <v>78</v>
      </c>
      <c r="F22" s="2" t="s">
        <v>111</v>
      </c>
      <c r="G22" s="2">
        <v>0.14000000000000001</v>
      </c>
      <c r="H22" s="2"/>
      <c r="I22" s="2">
        <v>1</v>
      </c>
      <c r="J22" s="2">
        <f t="shared" si="0"/>
        <v>0.14000000000000001</v>
      </c>
      <c r="K22" s="2">
        <f t="shared" si="3"/>
        <v>1</v>
      </c>
      <c r="L22" s="2">
        <f t="shared" si="1"/>
        <v>0.14000000000000001</v>
      </c>
      <c r="M22" s="2">
        <f t="shared" si="4"/>
        <v>1</v>
      </c>
      <c r="N22" s="2">
        <f t="shared" si="2"/>
        <v>0.14000000000000001</v>
      </c>
    </row>
    <row r="23" spans="1:16" x14ac:dyDescent="0.25">
      <c r="A23" s="2" t="s">
        <v>64</v>
      </c>
      <c r="B23" s="2" t="s">
        <v>65</v>
      </c>
      <c r="C23" s="2" t="s">
        <v>66</v>
      </c>
      <c r="D23" s="2" t="s">
        <v>139</v>
      </c>
      <c r="E23" s="2" t="s">
        <v>77</v>
      </c>
      <c r="F23" s="2" t="s">
        <v>113</v>
      </c>
      <c r="G23" s="2">
        <v>2.56</v>
      </c>
      <c r="H23" s="2"/>
      <c r="I23" s="2">
        <v>1</v>
      </c>
      <c r="J23" s="2">
        <f t="shared" si="0"/>
        <v>2.56</v>
      </c>
      <c r="K23" s="2">
        <f t="shared" si="3"/>
        <v>1</v>
      </c>
      <c r="L23" s="2">
        <f t="shared" si="1"/>
        <v>2.56</v>
      </c>
      <c r="M23" s="2">
        <f t="shared" si="4"/>
        <v>1</v>
      </c>
      <c r="N23" s="2">
        <f t="shared" si="2"/>
        <v>2.56</v>
      </c>
    </row>
    <row r="24" spans="1:16" x14ac:dyDescent="0.25">
      <c r="A24" s="2" t="s">
        <v>67</v>
      </c>
      <c r="B24" s="2" t="s">
        <v>67</v>
      </c>
      <c r="C24" s="2" t="s">
        <v>68</v>
      </c>
      <c r="D24" s="2" t="s">
        <v>69</v>
      </c>
      <c r="E24" s="2"/>
      <c r="F24" s="2"/>
      <c r="G24" s="2"/>
      <c r="H24" s="2"/>
      <c r="I24" s="2">
        <v>1</v>
      </c>
      <c r="J24" s="2">
        <f t="shared" si="0"/>
        <v>0</v>
      </c>
      <c r="K24" s="2">
        <f t="shared" si="3"/>
        <v>1</v>
      </c>
      <c r="L24" s="2">
        <f t="shared" si="1"/>
        <v>0</v>
      </c>
      <c r="M24" s="2">
        <f t="shared" si="4"/>
        <v>1</v>
      </c>
      <c r="N24" s="2">
        <f t="shared" si="2"/>
        <v>0</v>
      </c>
    </row>
    <row r="25" spans="1:16" x14ac:dyDescent="0.25">
      <c r="A25" s="2" t="s">
        <v>34</v>
      </c>
      <c r="B25" s="2" t="s">
        <v>35</v>
      </c>
      <c r="C25" s="2" t="s">
        <v>36</v>
      </c>
      <c r="D25" s="2" t="s">
        <v>129</v>
      </c>
      <c r="E25" s="2" t="s">
        <v>78</v>
      </c>
      <c r="F25" s="2" t="s">
        <v>118</v>
      </c>
      <c r="G25" s="2">
        <v>7.0000000000000007E-2</v>
      </c>
      <c r="H25" s="2"/>
      <c r="I25" s="2">
        <v>2</v>
      </c>
      <c r="J25" s="2">
        <f t="shared" si="0"/>
        <v>0.14000000000000001</v>
      </c>
      <c r="K25" s="2">
        <f t="shared" si="3"/>
        <v>2</v>
      </c>
      <c r="L25" s="2">
        <f t="shared" si="1"/>
        <v>0.14000000000000001</v>
      </c>
      <c r="M25" s="2">
        <f t="shared" si="4"/>
        <v>2</v>
      </c>
      <c r="N25" s="2">
        <f t="shared" si="2"/>
        <v>0.14000000000000001</v>
      </c>
    </row>
    <row r="26" spans="1:16" x14ac:dyDescent="0.25">
      <c r="A26" s="2" t="s">
        <v>37</v>
      </c>
      <c r="B26" s="2" t="s">
        <v>12</v>
      </c>
      <c r="C26" s="2" t="s">
        <v>38</v>
      </c>
      <c r="D26" s="2" t="s">
        <v>131</v>
      </c>
      <c r="E26" s="2" t="s">
        <v>78</v>
      </c>
      <c r="F26" s="2" t="s">
        <v>114</v>
      </c>
      <c r="G26" s="2">
        <v>7.0000000000000007E-2</v>
      </c>
      <c r="H26" s="2"/>
      <c r="I26" s="2">
        <v>16</v>
      </c>
      <c r="J26" s="2">
        <f t="shared" si="0"/>
        <v>1.1200000000000001</v>
      </c>
      <c r="K26" s="2">
        <f>I26-4</f>
        <v>12</v>
      </c>
      <c r="L26" s="2">
        <f t="shared" si="1"/>
        <v>0.84000000000000008</v>
      </c>
      <c r="M26" s="2">
        <f>I26-10</f>
        <v>6</v>
      </c>
      <c r="N26" s="2">
        <f t="shared" si="2"/>
        <v>0.42000000000000004</v>
      </c>
    </row>
    <row r="27" spans="1:16" x14ac:dyDescent="0.25">
      <c r="A27" s="2" t="s">
        <v>50</v>
      </c>
      <c r="B27" s="2" t="s">
        <v>51</v>
      </c>
      <c r="C27" s="2" t="s">
        <v>52</v>
      </c>
      <c r="D27" s="2" t="s">
        <v>140</v>
      </c>
      <c r="E27" s="2" t="s">
        <v>78</v>
      </c>
      <c r="F27" s="2" t="s">
        <v>115</v>
      </c>
      <c r="G27" s="2">
        <v>0.18</v>
      </c>
      <c r="H27" s="2"/>
      <c r="I27" s="2">
        <v>16</v>
      </c>
      <c r="J27" s="2">
        <f t="shared" si="0"/>
        <v>2.88</v>
      </c>
      <c r="K27" s="2">
        <f>I27-4</f>
        <v>12</v>
      </c>
      <c r="L27" s="2">
        <f t="shared" si="1"/>
        <v>2.16</v>
      </c>
      <c r="M27" s="2">
        <f>I27-10</f>
        <v>6</v>
      </c>
      <c r="N27" s="2">
        <f t="shared" si="2"/>
        <v>1.08</v>
      </c>
    </row>
    <row r="28" spans="1:16" x14ac:dyDescent="0.25">
      <c r="A28" s="2" t="s">
        <v>53</v>
      </c>
      <c r="B28" s="2" t="s">
        <v>51</v>
      </c>
      <c r="C28" s="2" t="s">
        <v>54</v>
      </c>
      <c r="D28" s="2" t="s">
        <v>141</v>
      </c>
      <c r="E28" s="2" t="s">
        <v>77</v>
      </c>
      <c r="F28" s="2" t="s">
        <v>116</v>
      </c>
      <c r="G28" s="2">
        <v>0.746</v>
      </c>
      <c r="H28" s="2" t="s">
        <v>117</v>
      </c>
      <c r="I28" s="2">
        <v>16</v>
      </c>
      <c r="J28" s="2">
        <f t="shared" si="0"/>
        <v>11.936</v>
      </c>
      <c r="K28" s="2">
        <f>I28-4</f>
        <v>12</v>
      </c>
      <c r="L28" s="2">
        <f t="shared" si="1"/>
        <v>8.952</v>
      </c>
      <c r="M28" s="2">
        <f>I28-10</f>
        <v>6</v>
      </c>
      <c r="N28" s="2">
        <f t="shared" si="2"/>
        <v>4.476</v>
      </c>
    </row>
    <row r="29" spans="1:16" x14ac:dyDescent="0.25">
      <c r="A29" s="2" t="s">
        <v>72</v>
      </c>
      <c r="B29" s="2" t="s">
        <v>60</v>
      </c>
      <c r="C29" s="2" t="s">
        <v>73</v>
      </c>
      <c r="D29" s="2" t="s">
        <v>62</v>
      </c>
      <c r="E29" s="2" t="s">
        <v>78</v>
      </c>
      <c r="F29" s="2" t="s">
        <v>110</v>
      </c>
      <c r="G29" s="2">
        <v>0.13</v>
      </c>
      <c r="H29" s="2"/>
      <c r="I29" s="2">
        <v>20</v>
      </c>
      <c r="J29" s="2">
        <f t="shared" si="0"/>
        <v>2.6</v>
      </c>
      <c r="K29" s="2">
        <f>I29-4-1</f>
        <v>15</v>
      </c>
      <c r="L29" s="2">
        <f t="shared" si="1"/>
        <v>1.9500000000000002</v>
      </c>
      <c r="M29" s="2">
        <f>I29-10-2</f>
        <v>8</v>
      </c>
      <c r="N29" s="2">
        <f t="shared" si="2"/>
        <v>1.04</v>
      </c>
    </row>
    <row r="30" spans="1:16" x14ac:dyDescent="0.25">
      <c r="A30" s="2" t="s">
        <v>119</v>
      </c>
      <c r="B30" s="2"/>
      <c r="C30" s="2"/>
      <c r="D30" s="2" t="s">
        <v>119</v>
      </c>
      <c r="E30" s="2" t="s">
        <v>120</v>
      </c>
      <c r="F30" s="2"/>
      <c r="G30" s="2">
        <v>2.38</v>
      </c>
      <c r="H30" s="2"/>
      <c r="I30" s="2">
        <v>1</v>
      </c>
      <c r="J30" s="2">
        <f t="shared" si="0"/>
        <v>2.38</v>
      </c>
      <c r="K30" s="2">
        <f>I30</f>
        <v>1</v>
      </c>
      <c r="L30" s="2">
        <f t="shared" si="1"/>
        <v>2.38</v>
      </c>
      <c r="M30" s="2">
        <f>K30</f>
        <v>1</v>
      </c>
      <c r="N30" s="2">
        <f t="shared" si="2"/>
        <v>2.38</v>
      </c>
    </row>
    <row r="31" spans="1:16" x14ac:dyDescent="0.25">
      <c r="P31" s="2"/>
    </row>
    <row r="32" spans="1:16" x14ac:dyDescent="0.25">
      <c r="I32" s="3" t="s">
        <v>104</v>
      </c>
      <c r="J32" s="3">
        <f>SUM(Tabelle1[Gesamt 16])</f>
        <v>67.086000000000013</v>
      </c>
      <c r="K32" s="3" t="s">
        <v>103</v>
      </c>
      <c r="L32" s="3">
        <f>SUM(Tabelle1[Gesamt 12])</f>
        <v>52.322000000000024</v>
      </c>
      <c r="M32" s="3" t="s">
        <v>103</v>
      </c>
      <c r="N32" s="3">
        <f>SUM(Tabelle1[Gesamt 6])</f>
        <v>34.446000000000005</v>
      </c>
      <c r="O32" s="3" t="s">
        <v>103</v>
      </c>
    </row>
  </sheetData>
  <phoneticPr fontId="20" type="noConversion"/>
  <pageMargins left="0.7" right="0.7" top="0.78740157499999996" bottom="0.78740157499999996" header="0.3" footer="0.3"/>
  <pageSetup paperSize="9" orientation="portrait" r:id="rId1"/>
  <ignoredErrors>
    <ignoredError sqref="M10 K10" formula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DCC_Decoder_1.0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Thorge Joswig</dc:creator>
  <cp:lastModifiedBy>Colin Schubert</cp:lastModifiedBy>
  <dcterms:created xsi:type="dcterms:W3CDTF">2022-02-02T21:11:02Z</dcterms:created>
  <dcterms:modified xsi:type="dcterms:W3CDTF">2022-02-04T22:22:49Z</dcterms:modified>
</cp:coreProperties>
</file>