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s\Documents\GitHub\DCC-Decoder\"/>
    </mc:Choice>
  </mc:AlternateContent>
  <xr:revisionPtr revIDLastSave="0" documentId="13_ncr:1_{FDF3DD39-985E-4C57-A046-00305C5870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CC_Decoder_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0" i="1" l="1"/>
  <c r="L50" i="1"/>
  <c r="J50" i="1"/>
  <c r="N52" i="1"/>
  <c r="L52" i="1"/>
  <c r="J52" i="1"/>
  <c r="N57" i="1"/>
  <c r="L57" i="1"/>
  <c r="J57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1" i="1"/>
  <c r="J53" i="1"/>
  <c r="J54" i="1"/>
  <c r="J55" i="1"/>
  <c r="J56" i="1"/>
  <c r="J58" i="1"/>
  <c r="J59" i="1"/>
  <c r="J60" i="1"/>
  <c r="J61" i="1"/>
  <c r="J62" i="1"/>
  <c r="J63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1" i="1"/>
  <c r="L53" i="1"/>
  <c r="L54" i="1"/>
  <c r="L55" i="1"/>
  <c r="L56" i="1"/>
  <c r="L58" i="1"/>
  <c r="L59" i="1"/>
  <c r="L60" i="1"/>
  <c r="L61" i="1"/>
  <c r="L62" i="1"/>
  <c r="L63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1" i="1"/>
  <c r="N53" i="1"/>
  <c r="N54" i="1"/>
  <c r="N55" i="1"/>
  <c r="N56" i="1"/>
  <c r="N58" i="1"/>
  <c r="N59" i="1"/>
  <c r="N60" i="1"/>
  <c r="N61" i="1"/>
  <c r="N62" i="1"/>
  <c r="N63" i="1"/>
  <c r="K53" i="1"/>
  <c r="M53" i="1" s="1"/>
  <c r="M46" i="1"/>
  <c r="K46" i="1"/>
  <c r="M50" i="1"/>
  <c r="K50" i="1"/>
  <c r="M48" i="1"/>
  <c r="K48" i="1"/>
  <c r="M63" i="1"/>
  <c r="K63" i="1"/>
  <c r="K43" i="1"/>
  <c r="M43" i="1" s="1"/>
  <c r="K47" i="1"/>
  <c r="M47" i="1" s="1"/>
  <c r="K59" i="1"/>
  <c r="K45" i="1"/>
  <c r="M45" i="1" s="1"/>
  <c r="K44" i="1"/>
  <c r="K58" i="1"/>
  <c r="M58" i="1" s="1"/>
  <c r="K49" i="1"/>
  <c r="M49" i="1" s="1"/>
  <c r="K42" i="1"/>
  <c r="M42" i="1" s="1"/>
  <c r="M51" i="1"/>
  <c r="K51" i="1"/>
  <c r="M57" i="1"/>
  <c r="K57" i="1"/>
  <c r="M56" i="1"/>
  <c r="K56" i="1"/>
  <c r="M52" i="1"/>
  <c r="K52" i="1"/>
  <c r="M55" i="1"/>
  <c r="K55" i="1"/>
  <c r="M35" i="1"/>
  <c r="K35" i="1"/>
  <c r="M36" i="1"/>
  <c r="K36" i="1"/>
  <c r="M62" i="1"/>
  <c r="K62" i="1"/>
  <c r="M38" i="1"/>
  <c r="K38" i="1"/>
  <c r="M41" i="1"/>
  <c r="K41" i="1"/>
  <c r="M37" i="1"/>
  <c r="K37" i="1"/>
  <c r="M54" i="1"/>
  <c r="K54" i="1"/>
  <c r="M61" i="1"/>
  <c r="K61" i="1"/>
  <c r="M60" i="1"/>
  <c r="K60" i="1"/>
  <c r="K39" i="1"/>
  <c r="M40" i="1"/>
  <c r="K40" i="1"/>
  <c r="K8" i="1"/>
  <c r="M8" i="1"/>
  <c r="K7" i="1"/>
  <c r="K28" i="1"/>
  <c r="M28" i="1"/>
  <c r="K29" i="1"/>
  <c r="M29" i="1"/>
  <c r="K22" i="1"/>
  <c r="M22" i="1"/>
  <c r="K5" i="1"/>
  <c r="M5" i="1"/>
  <c r="K9" i="1"/>
  <c r="M9" i="1"/>
  <c r="K6" i="1"/>
  <c r="M6" i="1"/>
  <c r="K30" i="1"/>
  <c r="M30" i="1"/>
  <c r="K4" i="1"/>
  <c r="M4" i="1"/>
  <c r="K3" i="1"/>
  <c r="M3" i="1"/>
  <c r="K23" i="1"/>
  <c r="M23" i="1"/>
  <c r="K20" i="1"/>
  <c r="M20" i="1"/>
  <c r="K24" i="1"/>
  <c r="M24" i="1"/>
  <c r="K25" i="1"/>
  <c r="M25" i="1"/>
  <c r="K19" i="1"/>
  <c r="M19" i="1"/>
  <c r="K10" i="1"/>
  <c r="M10" i="1" s="1"/>
  <c r="K17" i="1"/>
  <c r="K26" i="1"/>
  <c r="K12" i="1"/>
  <c r="K13" i="1"/>
  <c r="K27" i="1"/>
  <c r="K15" i="1"/>
  <c r="M15" i="1" s="1"/>
  <c r="K11" i="1"/>
  <c r="M11" i="1" s="1"/>
  <c r="K31" i="1"/>
  <c r="M31" i="1"/>
  <c r="K16" i="1"/>
  <c r="M16" i="1"/>
  <c r="K18" i="1"/>
  <c r="M18" i="1"/>
  <c r="K14" i="1"/>
  <c r="M14" i="1"/>
  <c r="K21" i="1"/>
  <c r="J64" i="1" l="1"/>
  <c r="J32" i="1"/>
  <c r="M26" i="1"/>
  <c r="M59" i="1"/>
  <c r="M17" i="1"/>
  <c r="M44" i="1"/>
  <c r="N64" i="1" s="1"/>
  <c r="L32" i="1"/>
  <c r="L64" i="1"/>
  <c r="M21" i="1"/>
  <c r="M13" i="1"/>
  <c r="M27" i="1"/>
  <c r="M12" i="1"/>
  <c r="N32" i="1" l="1"/>
</calcChain>
</file>

<file path=xl/sharedStrings.xml><?xml version="1.0" encoding="utf-8"?>
<sst xmlns="http://schemas.openxmlformats.org/spreadsheetml/2006/main" count="391" uniqueCount="173">
  <si>
    <t>Value</t>
  </si>
  <si>
    <t>Package</t>
  </si>
  <si>
    <t>Parts</t>
  </si>
  <si>
    <t>Description</t>
  </si>
  <si>
    <t>MKDSN1,5/2-5,08</t>
  </si>
  <si>
    <t>MKDSN1,5/3-5,08</t>
  </si>
  <si>
    <t>X1, X2, X3, X4, X5, X6, X7, X8, X9, X10, X11, X12, X13, X14, X15, X16</t>
  </si>
  <si>
    <t>1X03</t>
  </si>
  <si>
    <t>JP1, JP2, JP3, JP4, JP5, JP6, JP7, JP8, JP9, JP10, JP11, JP12, JP13, JP14, JP15, JP16, JP17, JP18, JP19, JP20, JP21, JP22, JP23, JP24, JP25, JP26, JP27, JP28, JP29, JP30, JP31, JP32</t>
  </si>
  <si>
    <t>2X05</t>
  </si>
  <si>
    <t>PRG_HEADER</t>
  </si>
  <si>
    <t>1.5k</t>
  </si>
  <si>
    <t>0207/7</t>
  </si>
  <si>
    <t>R3, R5, R6, R9, R12, R15, R18, R23, R26, R29, R32, R35, R38, R48, R51, R54, R57</t>
  </si>
  <si>
    <t>10-24V</t>
  </si>
  <si>
    <t>100nF</t>
  </si>
  <si>
    <t>C050-025X075</t>
  </si>
  <si>
    <t>10k</t>
  </si>
  <si>
    <t>R1, R2, R7, R8, R10, R11, R13, R14, R16, R17, R19, R20, R24, R25, R27, R28, R30, R31, R33, R34, R36, R37, R39, R43, R44, R45, R46, R47, R49, R50, R52, R53, R55, R56, R58, R59</t>
  </si>
  <si>
    <t>16Mhz</t>
  </si>
  <si>
    <t>HC49U-V</t>
  </si>
  <si>
    <t>Q1</t>
  </si>
  <si>
    <t>1N4148</t>
  </si>
  <si>
    <t>DO35-7</t>
  </si>
  <si>
    <t>D5</t>
  </si>
  <si>
    <t>1N5400</t>
  </si>
  <si>
    <t>DO201-15</t>
  </si>
  <si>
    <t>D1, D2, D3, D4, D6, D7, D8, D9, D10, D11, D12, D13, D14, D15, D16, D17</t>
  </si>
  <si>
    <t>1N5817-B</t>
  </si>
  <si>
    <t>DO41-7.6</t>
  </si>
  <si>
    <t>D19</t>
  </si>
  <si>
    <t>1uF</t>
  </si>
  <si>
    <t>C1, C2, C4, C5, C6, C7, C8, C9</t>
  </si>
  <si>
    <t>R4, R21, R22, R40, R41, R42</t>
  </si>
  <si>
    <t>22pF</t>
  </si>
  <si>
    <t>C025-030X050</t>
  </si>
  <si>
    <t>C14, C15</t>
  </si>
  <si>
    <t>3.3k</t>
  </si>
  <si>
    <t>3,3K, 3,3K1, 3,3K2, 3,3K3, 3,3K4, 3,3K5, 3,3K6, 3,3K7, 3,3K8, 3,3K9, 3,3K10, 3,3K11, 3,3K12, 3,3K13, 3,3K14, 3,3K15</t>
  </si>
  <si>
    <t>330nF</t>
  </si>
  <si>
    <t>C12</t>
  </si>
  <si>
    <t>470uF</t>
  </si>
  <si>
    <t>E5-10,5</t>
  </si>
  <si>
    <t>C16, C17, C18, C19, C20, C21, C22, C23</t>
  </si>
  <si>
    <t>6N137</t>
  </si>
  <si>
    <t>DIL08</t>
  </si>
  <si>
    <t>OK1</t>
  </si>
  <si>
    <t>ATMEGA328P-PU</t>
  </si>
  <si>
    <t>DIP794W46P254L2967H457Q28B</t>
  </si>
  <si>
    <t>U1</t>
  </si>
  <si>
    <t>BS170</t>
  </si>
  <si>
    <t>SOT54E</t>
  </si>
  <si>
    <t>Q2, Q4, Q6, Q8, Q10, Q12, Q14, Q16, Q18, Q20, Q22, Q24, Q26, Q28, Q30, Q32</t>
  </si>
  <si>
    <t>BS250</t>
  </si>
  <si>
    <t>Q3, Q5, Q7, Q9, Q11, Q13, Q15, Q17, Q19, Q21, Q23, Q25, Q27, Q29, Q31, Q33</t>
  </si>
  <si>
    <t>FP: B3F-10XX</t>
  </si>
  <si>
    <t>B3F-10XX</t>
  </si>
  <si>
    <t>S1</t>
  </si>
  <si>
    <t>B3F-1000</t>
  </si>
  <si>
    <t>GELB</t>
  </si>
  <si>
    <t>LED3MM</t>
  </si>
  <si>
    <t>LED22</t>
  </si>
  <si>
    <t>LED</t>
  </si>
  <si>
    <t>LED21</t>
  </si>
  <si>
    <t>MCP2221</t>
  </si>
  <si>
    <t>DIL14</t>
  </si>
  <si>
    <t>IC1</t>
  </si>
  <si>
    <t>MICRO-USB</t>
  </si>
  <si>
    <t>U$1</t>
  </si>
  <si>
    <t>Micro USB B connector</t>
  </si>
  <si>
    <t>R-78B5.0-2.0</t>
  </si>
  <si>
    <t>PS1, PS2, PS3, PS4</t>
  </si>
  <si>
    <t>ROT</t>
  </si>
  <si>
    <t>LED1, LED2, LED3, LED4, LED5, LED6, LED7, LED8, LED9, LED10, LED11, LED12, LED13, LED14, LED15, LED16, LED17, LED18, LED19, LED20</t>
  </si>
  <si>
    <t>&gt;24V</t>
  </si>
  <si>
    <t>564851 - 62</t>
  </si>
  <si>
    <t>1581847 - 62</t>
  </si>
  <si>
    <t>Mouser</t>
  </si>
  <si>
    <t>Conrad</t>
  </si>
  <si>
    <t>Einzelpreis</t>
  </si>
  <si>
    <t>Bestellnr.</t>
  </si>
  <si>
    <t>Anmerkungen</t>
  </si>
  <si>
    <t>220Ohm</t>
  </si>
  <si>
    <t>Schraubterminal, 3polig</t>
  </si>
  <si>
    <t>RM 5,08mm</t>
  </si>
  <si>
    <t>Schraubterminal, 2polig</t>
  </si>
  <si>
    <t>Pin Header 2x05</t>
  </si>
  <si>
    <t>Pin Header 1x03</t>
  </si>
  <si>
    <t>732208 - 62</t>
  </si>
  <si>
    <t>732195 - 62</t>
  </si>
  <si>
    <t>GRÜN</t>
  </si>
  <si>
    <t>1560729 - 62</t>
  </si>
  <si>
    <t>POWER_IN, DCC_IN</t>
  </si>
  <si>
    <t>734200 - 62</t>
  </si>
  <si>
    <t>458211 - 62</t>
  </si>
  <si>
    <t>155145 - 62</t>
  </si>
  <si>
    <t>ATMega 328P-PU</t>
  </si>
  <si>
    <t>Schottky Diode</t>
  </si>
  <si>
    <t>1584127 - 62</t>
  </si>
  <si>
    <t>CONV_v</t>
  </si>
  <si>
    <t xml:space="preserve">511-1N5817 </t>
  </si>
  <si>
    <t>1578741 - 62</t>
  </si>
  <si>
    <t>442625 - 62</t>
  </si>
  <si>
    <t>€</t>
  </si>
  <si>
    <t>Gesamt</t>
  </si>
  <si>
    <t>1557508 - 62</t>
  </si>
  <si>
    <t>1585441 - 62</t>
  </si>
  <si>
    <t>1578719 - 62</t>
  </si>
  <si>
    <t xml:space="preserve">859-6N137 </t>
  </si>
  <si>
    <t xml:space="preserve">653-B3F-1000 </t>
  </si>
  <si>
    <t>1577379 - 62</t>
  </si>
  <si>
    <t>1577309 - 62</t>
  </si>
  <si>
    <t>1577458 - 62</t>
  </si>
  <si>
    <t>579-MCP2221A-I/P</t>
  </si>
  <si>
    <t>1585445 - 62</t>
  </si>
  <si>
    <t>158950 - 62</t>
  </si>
  <si>
    <t xml:space="preserve">522-BS250P </t>
  </si>
  <si>
    <t>Ab 10 Stk: 0,746, sonst 0,831</t>
  </si>
  <si>
    <t>1589504 - 62</t>
  </si>
  <si>
    <t>Platine</t>
  </si>
  <si>
    <t>JLCPCB</t>
  </si>
  <si>
    <t>C3, C10, C11, C13, C24</t>
  </si>
  <si>
    <t>Gesamt 16</t>
  </si>
  <si>
    <t>Gesamt 12</t>
  </si>
  <si>
    <t>Gesamt 6</t>
  </si>
  <si>
    <t>Menge 6</t>
  </si>
  <si>
    <t>Menge 12</t>
  </si>
  <si>
    <t>Menge 16</t>
  </si>
  <si>
    <t>Händler</t>
  </si>
  <si>
    <t>Keramikkondensator</t>
  </si>
  <si>
    <t>Elektrolytkondensator</t>
  </si>
  <si>
    <t>Widerstand, bedrahtet</t>
  </si>
  <si>
    <t>Quarz</t>
  </si>
  <si>
    <t>Diode</t>
  </si>
  <si>
    <t>DC/DC Wandler 5V, 2A</t>
  </si>
  <si>
    <t xml:space="preserve">946-MEZD71202A-G </t>
  </si>
  <si>
    <t>Optokoppler</t>
  </si>
  <si>
    <t>Taster</t>
  </si>
  <si>
    <t>USB/UART Bridge</t>
  </si>
  <si>
    <t>N-Channel MOSFET</t>
  </si>
  <si>
    <t>P-Channel MOSFET</t>
  </si>
  <si>
    <t>THT Variante</t>
  </si>
  <si>
    <t>SMD Variante</t>
  </si>
  <si>
    <t>ARD ATMEGA 328</t>
  </si>
  <si>
    <t>Reichelt</t>
  </si>
  <si>
    <t>LCSC</t>
  </si>
  <si>
    <t>C17557</t>
  </si>
  <si>
    <t>C4310</t>
  </si>
  <si>
    <t>C17414</t>
  </si>
  <si>
    <t>C26020</t>
  </si>
  <si>
    <t>C93157</t>
  </si>
  <si>
    <t>C709041</t>
  </si>
  <si>
    <t>C387825</t>
  </si>
  <si>
    <t>C2828419</t>
  </si>
  <si>
    <t>C16212</t>
  </si>
  <si>
    <t>C49257</t>
  </si>
  <si>
    <t>C2894966</t>
  </si>
  <si>
    <t>C558099</t>
  </si>
  <si>
    <t>C142297</t>
  </si>
  <si>
    <t>C558098</t>
  </si>
  <si>
    <t>C84256</t>
  </si>
  <si>
    <t>C84262</t>
  </si>
  <si>
    <t>ORANGE</t>
  </si>
  <si>
    <t>//ALT.: R-78B5.0-2.0</t>
  </si>
  <si>
    <t>C917030</t>
  </si>
  <si>
    <t>&gt;24V //Netzteil -&gt; THT</t>
  </si>
  <si>
    <t xml:space="preserve"> //Netzteil -&gt; THT</t>
  </si>
  <si>
    <t>//Netzteil -&gt; THT</t>
  </si>
  <si>
    <t>//THT</t>
  </si>
  <si>
    <t>C1711</t>
  </si>
  <si>
    <t>C73142</t>
  </si>
  <si>
    <t>C1804</t>
  </si>
  <si>
    <t>C404969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</si>
</sst>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Bahnschrift Light"/>
      <family val="2"/>
    </font>
    <font>
      <sz val="12"/>
      <color theme="1" tint="4.9989318521683403E-2"/>
      <name val="Bahnschrift Light"/>
      <family val="2"/>
    </font>
    <font>
      <sz val="8"/>
      <name val="Calibri"/>
      <family val="2"/>
      <scheme val="minor"/>
    </font>
    <font>
      <b/>
      <sz val="12"/>
      <color theme="1" tint="0.34998626667073579"/>
      <name val="Arial"/>
      <family val="2"/>
    </font>
    <font>
      <b/>
      <sz val="11"/>
      <color theme="1" tint="0.34998626667073579"/>
      <name val="Arial"/>
      <family val="2"/>
    </font>
    <font>
      <sz val="24"/>
      <color theme="1" tint="0.34998626667073579"/>
      <name val="Bahnschrift Light"/>
      <family val="2"/>
    </font>
    <font>
      <b/>
      <sz val="24"/>
      <color theme="1" tint="0.34998626667073579"/>
      <name val="Arial"/>
      <family val="2"/>
    </font>
    <font>
      <b/>
      <sz val="16"/>
      <color theme="1" tint="0.34998626667073579"/>
      <name val="Arial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6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42"/>
    <xf numFmtId="0" fontId="26" fillId="0" borderId="0" xfId="42" applyAlignment="1">
      <alignment vertical="center"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32">
    <dxf>
      <font>
        <b/>
        <strike val="0"/>
        <outline val="0"/>
        <shadow val="0"/>
        <u val="none"/>
        <vertAlign val="baseline"/>
        <sz val="11"/>
        <color theme="1" tint="0.34998626667073579"/>
        <name val="Arial"/>
        <family val="2"/>
        <scheme val="none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1" tint="0.34998626667073579"/>
        <name val="Arial"/>
        <family val="2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family val="2"/>
        <scheme val="none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1" tint="0.34998626667073579"/>
        <name val="Arial"/>
        <family val="2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family val="2"/>
        <scheme val="none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1" tint="0.34998626667073579"/>
        <name val="Arial"/>
        <family val="2"/>
        <scheme val="none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1" tint="0.34998626667073579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 tint="0.34998626667073579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 tint="0.34998626667073579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 tint="0.34998626667073579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 tint="0.34998626667073579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 tint="0.34998626667073579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 tint="0.34998626667073579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 tint="0.34998626667073579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 tint="0.34998626667073579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 tint="0.34998626667073579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 tint="0.34998626667073579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 tint="0.34998626667073579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 tint="0.34998626667073579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 tint="0.34998626667073579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 tint="0.34998626667073579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 tint="0.34998626667073579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 tint="0.34998626667073579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 tint="0.34998626667073579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 tint="0.34998626667073579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 tint="0.34998626667073579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 tint="0.34998626667073579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 tint="0.34998626667073579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 tint="0.34998626667073579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 tint="0.34998626667073579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Bahnschrift Light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Bahnschrift Light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007D75-415E-481F-8987-69E199E4365A}" name="Tabelle1" displayName="Tabelle1" ref="A2:N31" totalsRowShown="0" headerRowDxfId="31" dataDxfId="18">
  <autoFilter ref="A2:N31" xr:uid="{64007D75-415E-481F-8987-69E199E4365A}"/>
  <sortState xmlns:xlrd2="http://schemas.microsoft.com/office/spreadsheetml/2017/richdata2" ref="A3:N31">
    <sortCondition ref="D2:D31"/>
  </sortState>
  <tableColumns count="14">
    <tableColumn id="2" xr3:uid="{AB4D3701-623E-4257-B2F3-6293FA56BA95}" name="Value" dataDxfId="29"/>
    <tableColumn id="4" xr3:uid="{FF1C68F4-B060-4DB7-87BC-3876E0C46BC5}" name="Package" dataDxfId="28"/>
    <tableColumn id="5" xr3:uid="{EFEAF053-05FC-4E69-910C-96A26DB1E2CF}" name="Parts" dataDxfId="27"/>
    <tableColumn id="6" xr3:uid="{11FA17E6-EF39-4E1D-930A-2CB41EBA712B}" name="Description" dataDxfId="26"/>
    <tableColumn id="7" xr3:uid="{8791296A-F81F-4678-BF3B-CAE2E226B8B7}" name="Händler" dataDxfId="25"/>
    <tableColumn id="8" xr3:uid="{4FD39F8E-C042-4C54-8C72-04E2AEE7B387}" name="Bestellnr." dataDxfId="24"/>
    <tableColumn id="9" xr3:uid="{7DEDACC3-4073-4151-94A5-2A673D73D1A3}" name="Einzelpreis" dataDxfId="23"/>
    <tableColumn id="11" xr3:uid="{DAA590E1-0918-4B49-8263-E034D6A9503F}" name="Anmerkungen" dataDxfId="22"/>
    <tableColumn id="1" xr3:uid="{22BC673A-BB2D-4FB7-B3BF-749AB73D7079}" name="Menge 16" dataDxfId="21"/>
    <tableColumn id="10" xr3:uid="{3FC4E39E-2C37-4884-BBB6-B4B347DB8C11}" name="Gesamt 16" dataDxfId="3">
      <calculatedColumnFormula>ROUNDUP(G3*I3,2)</calculatedColumnFormula>
    </tableColumn>
    <tableColumn id="13" xr3:uid="{7C56683D-06C0-4C89-97B8-835E6D9ADA16}" name="Menge 12" dataDxfId="20"/>
    <tableColumn id="20" xr3:uid="{A42909DD-BB86-4A41-8178-64EEF1FB4C62}" name="Gesamt 12" dataDxfId="2">
      <calculatedColumnFormula>ROUNDUP(K3*G3,2)</calculatedColumnFormula>
    </tableColumn>
    <tableColumn id="14" xr3:uid="{27DEB51E-4E78-48C3-99F1-9EBE42DCC774}" name="Menge 6" dataDxfId="19"/>
    <tableColumn id="19" xr3:uid="{7645B5DF-2B6A-4B9E-90E1-C3E2AC88F226}" name="Gesamt 6" dataDxfId="1">
      <calculatedColumnFormula>ROUNDUP(M3*G3,2)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7A4E9F-5355-445F-9ECB-4B84C88B5E6B}" name="Tabelle13" displayName="Tabelle13" ref="A34:N63" totalsRowShown="0" headerRowDxfId="30" dataDxfId="6">
  <autoFilter ref="A34:N63" xr:uid="{707A4E9F-5355-445F-9ECB-4B84C88B5E6B}"/>
  <sortState xmlns:xlrd2="http://schemas.microsoft.com/office/spreadsheetml/2017/richdata2" ref="A35:N63">
    <sortCondition ref="D34:D63"/>
  </sortState>
  <tableColumns count="14">
    <tableColumn id="2" xr3:uid="{065A2CC7-4F1A-4B57-9895-1CF4BD1117CA}" name="Value" dataDxfId="17"/>
    <tableColumn id="4" xr3:uid="{F595F357-7F3C-4813-BFEE-8D92A1CC8874}" name="Package" dataDxfId="16"/>
    <tableColumn id="5" xr3:uid="{7BCE5EE9-7A4D-4497-AB9A-580FEA5B3835}" name="Parts" dataDxfId="15"/>
    <tableColumn id="6" xr3:uid="{20AF3683-B9D7-45E9-81C8-3DF1BEF38BBC}" name="Description" dataDxfId="14"/>
    <tableColumn id="7" xr3:uid="{B0BF39C8-E1CF-404D-B08E-5D4ECF868E13}" name="Händler" dataDxfId="13"/>
    <tableColumn id="8" xr3:uid="{45C29503-8DE5-45C6-9DB6-EB11D0BF7753}" name="Bestellnr." dataDxfId="12"/>
    <tableColumn id="9" xr3:uid="{A4C4F609-2AD0-46E2-A85D-CE0F438B552A}" name="Einzelpreis" dataDxfId="11"/>
    <tableColumn id="11" xr3:uid="{FFDDCF3F-B88B-4E55-B012-CB4225A0D271}" name="Anmerkungen" dataDxfId="10"/>
    <tableColumn id="1" xr3:uid="{4493C302-B085-47CC-90BD-BB2D5D774B90}" name="Menge 16" dataDxfId="9"/>
    <tableColumn id="10" xr3:uid="{11D793DA-163E-4148-B9A7-EE0316DD2CAB}" name="Gesamt 16" dataDxfId="0">
      <calculatedColumnFormula>ROUNDUP(G35*I35,2)</calculatedColumnFormula>
    </tableColumn>
    <tableColumn id="13" xr3:uid="{A5D3BC79-8ADD-474C-8E52-893825C98EE9}" name="Menge 12" dataDxfId="8"/>
    <tableColumn id="20" xr3:uid="{6F6D8AE0-D259-460A-9ECD-B40A83A2A48A}" name="Gesamt 12" dataDxfId="4">
      <calculatedColumnFormula>ROUNDUP(K35*G35,2)</calculatedColumnFormula>
    </tableColumn>
    <tableColumn id="14" xr3:uid="{E219A0F4-14B8-4B8C-8BF1-EF5C66FA1A89}" name="Menge 6" dataDxfId="7"/>
    <tableColumn id="19" xr3:uid="{140E5321-15BC-44E5-9301-0B44EEA24645}" name="Gesamt 6" dataDxfId="5">
      <calculatedColumnFormula>ROUNDUP(M35*G35,2)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Schottky-Barrier-Diodes-SBD_CBI-1N5817W-SJ_C2828419.html" TargetMode="External"/><Relationship Id="rId13" Type="http://schemas.openxmlformats.org/officeDocument/2006/relationships/hyperlink" Target="https://lcsc.com/product-detail/Optocouplers-Logic-Output_Everlight-Elec-6N137_C142297.html" TargetMode="External"/><Relationship Id="rId18" Type="http://schemas.openxmlformats.org/officeDocument/2006/relationships/hyperlink" Target="https://lcsc.com/product-detail/Switching-Diode_JSMSEMI-1N4148W_C917030.html" TargetMode="External"/><Relationship Id="rId3" Type="http://schemas.openxmlformats.org/officeDocument/2006/relationships/hyperlink" Target="https://lcsc.com/product-detail/Chip-Resistor-Surface-Mount_UNI-ROYAL-Uniroyal-Elec-0805W8F1002T5E_C17414.html" TargetMode="External"/><Relationship Id="rId21" Type="http://schemas.openxmlformats.org/officeDocument/2006/relationships/hyperlink" Target="https://lcsc.com/product-detail/Multilayer-Ceramic-Capacitors-MLCC-SMD-SMT_Samsung-Electro-Mechanics-CL21C220JBANNNC_C1804.html" TargetMode="External"/><Relationship Id="rId7" Type="http://schemas.openxmlformats.org/officeDocument/2006/relationships/hyperlink" Target="https://lcsc.com/product-detail/Screw-terminal_JILN-JL500-50803G01_C387825.html" TargetMode="External"/><Relationship Id="rId12" Type="http://schemas.openxmlformats.org/officeDocument/2006/relationships/hyperlink" Target="https://lcsc.com/product-detail/MOSFETs_VBsemi-Elec-BS250FTA_C558099.html" TargetMode="External"/><Relationship Id="rId17" Type="http://schemas.openxmlformats.org/officeDocument/2006/relationships/hyperlink" Target="https://lcsc.com/product-detail/Light-Emitting-Diodes-span-style-background-color-ff0-LED-span_Foshan-NationStar-Optoelectronics-NCD0805R1_C84256.html" TargetMode="External"/><Relationship Id="rId25" Type="http://schemas.openxmlformats.org/officeDocument/2006/relationships/table" Target="../tables/table2.xml"/><Relationship Id="rId2" Type="http://schemas.openxmlformats.org/officeDocument/2006/relationships/hyperlink" Target="https://lcsc.com/product-detail/Chip-Resistor-Surface-Mount_UNI-ROYAL-Uniroyal-Elec-0805W8F2200T5E_C17557.html" TargetMode="External"/><Relationship Id="rId16" Type="http://schemas.openxmlformats.org/officeDocument/2006/relationships/hyperlink" Target="https://lcsc.com/product-detail/Light-Emitting-Diodes-span-style-background-color-ff0-LED-span_Foshan-NationStar-Optoelectronics-NCD0805O1_C84262.html" TargetMode="External"/><Relationship Id="rId20" Type="http://schemas.openxmlformats.org/officeDocument/2006/relationships/hyperlink" Target="https://lcsc.com/product-detail/Multilayer-Ceramic-Capacitors-MLCC-SMD-SMT_Samsung-Electro-Mechanics-CL21B334KBFNNNE_C73142.html" TargetMode="External"/><Relationship Id="rId1" Type="http://schemas.openxmlformats.org/officeDocument/2006/relationships/hyperlink" Target="https://lcsc.com/product-detail/Chip-Resistor-Surface-Mount_UNI-ROYAL-Uniroyal-Elec-0805W8F1501T5E_C4310.html" TargetMode="External"/><Relationship Id="rId6" Type="http://schemas.openxmlformats.org/officeDocument/2006/relationships/hyperlink" Target="https://lcsc.com/product-detail/Screw-terminal_JILN-JL500-50802G01_C709041.html" TargetMode="External"/><Relationship Id="rId11" Type="http://schemas.openxmlformats.org/officeDocument/2006/relationships/hyperlink" Target="https://lcsc.com/product-detail/Pin-Headers_HCTL-PZ254-2-05-Z-8-5_C2894966.html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lcsc.com/product-detail/Tactile-Switches_Omron-Electronics-B3F-1000_C93157.html" TargetMode="External"/><Relationship Id="rId15" Type="http://schemas.openxmlformats.org/officeDocument/2006/relationships/hyperlink" Target="https://lcsc.com/product-detail/Light-Emitting-Diodes-span-style-background-color-ff0-LED-span_Foshan-NationStar-Optoelectronics-NCD0805R1_C84256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lcsc.com/product-detail/Pin-Headers_BOOMELE-Boom-Precision-Elec-C49257_C49257.html" TargetMode="External"/><Relationship Id="rId19" Type="http://schemas.openxmlformats.org/officeDocument/2006/relationships/hyperlink" Target="https://lcsc.com/product-detail/Multilayer-Ceramic-Capacitors-MLCC-SMD-SMT_Samsung-Electro-Mechanics-CL21B104KBCNNNC_C1711.html" TargetMode="External"/><Relationship Id="rId4" Type="http://schemas.openxmlformats.org/officeDocument/2006/relationships/hyperlink" Target="https://lcsc.com/product-detail/Chip-Resistor-Surface-Mount_UNI-ROYAL-Uniroyal-Elec-0805W8J0332T5E_C26020.html" TargetMode="External"/><Relationship Id="rId9" Type="http://schemas.openxmlformats.org/officeDocument/2006/relationships/hyperlink" Target="https://lcsc.com/product-detail/Crystals_Yangxing-Tech-X49SD16MSD2SC_C16212.html" TargetMode="External"/><Relationship Id="rId14" Type="http://schemas.openxmlformats.org/officeDocument/2006/relationships/hyperlink" Target="https://lcsc.com/product-detail/MOSFETs_VBsemi-Elec-BS170FTA_C558098.html" TargetMode="External"/><Relationship Id="rId22" Type="http://schemas.openxmlformats.org/officeDocument/2006/relationships/hyperlink" Target="https://lcsc.com/product-detail/span-style-background-color-ff0-USB-span-Connectors_SHOU-HAN-MicroXNJ_C40496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"/>
  <sheetViews>
    <sheetView tabSelected="1" topLeftCell="A34" zoomScale="80" zoomScaleNormal="80" workbookViewId="0">
      <selection activeCell="G48" sqref="G48"/>
    </sheetView>
  </sheetViews>
  <sheetFormatPr baseColWidth="10" defaultRowHeight="15" x14ac:dyDescent="0.25"/>
  <cols>
    <col min="1" max="1" width="14" style="1" customWidth="1"/>
    <col min="2" max="2" width="16.6640625" style="1" customWidth="1"/>
    <col min="3" max="3" width="24.88671875" style="1" customWidth="1"/>
    <col min="4" max="4" width="30" style="1" customWidth="1"/>
    <col min="5" max="5" width="13.88671875" style="1" customWidth="1"/>
    <col min="6" max="6" width="20" style="1" customWidth="1"/>
    <col min="7" max="7" width="16.6640625" style="1" customWidth="1"/>
    <col min="8" max="8" width="28.21875" style="1" customWidth="1"/>
    <col min="9" max="9" width="13.88671875" style="1" customWidth="1"/>
    <col min="10" max="10" width="16.6640625" style="1" customWidth="1"/>
    <col min="11" max="11" width="13.88671875" style="1" customWidth="1"/>
    <col min="12" max="12" width="16.6640625" style="1" customWidth="1"/>
    <col min="13" max="13" width="13.88671875" style="1" customWidth="1"/>
    <col min="14" max="14" width="16.6640625" style="1" customWidth="1"/>
    <col min="15" max="15" width="2.21875" style="1" customWidth="1"/>
    <col min="16" max="16" width="13.88671875" style="1" customWidth="1"/>
    <col min="17" max="16384" width="11.5546875" style="1"/>
  </cols>
  <sheetData>
    <row r="1" spans="1:14" ht="29.4" x14ac:dyDescent="0.45">
      <c r="A1" s="5" t="s">
        <v>141</v>
      </c>
    </row>
    <row r="2" spans="1:14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128</v>
      </c>
      <c r="F2" s="1" t="s">
        <v>80</v>
      </c>
      <c r="G2" s="1" t="s">
        <v>79</v>
      </c>
      <c r="H2" s="1" t="s">
        <v>81</v>
      </c>
      <c r="I2" s="1" t="s">
        <v>127</v>
      </c>
      <c r="J2" s="1" t="s">
        <v>122</v>
      </c>
      <c r="K2" s="1" t="s">
        <v>126</v>
      </c>
      <c r="L2" s="1" t="s">
        <v>123</v>
      </c>
      <c r="M2" s="1" t="s">
        <v>125</v>
      </c>
      <c r="N2" s="1" t="s">
        <v>124</v>
      </c>
    </row>
    <row r="3" spans="1:14" x14ac:dyDescent="0.25">
      <c r="A3" s="4" t="s">
        <v>47</v>
      </c>
      <c r="B3" s="4" t="s">
        <v>48</v>
      </c>
      <c r="C3" s="4" t="s">
        <v>49</v>
      </c>
      <c r="D3" s="4" t="s">
        <v>96</v>
      </c>
      <c r="E3" s="4" t="s">
        <v>144</v>
      </c>
      <c r="F3" s="4" t="s">
        <v>143</v>
      </c>
      <c r="G3" s="4">
        <v>5.15</v>
      </c>
      <c r="H3" s="4"/>
      <c r="I3" s="4">
        <v>1</v>
      </c>
      <c r="J3" s="4">
        <f t="shared" ref="J3:J31" si="0">ROUNDUP(G3*I3,2)</f>
        <v>5.15</v>
      </c>
      <c r="K3" s="4">
        <f>I3</f>
        <v>1</v>
      </c>
      <c r="L3" s="4">
        <f t="shared" ref="L3:L31" si="1">ROUNDUP(K3*G3,2)</f>
        <v>5.15</v>
      </c>
      <c r="M3" s="4">
        <f>I3</f>
        <v>1</v>
      </c>
      <c r="N3" s="4">
        <f t="shared" ref="N3:N31" si="2">ROUNDUP(M3*G3,2)</f>
        <v>5.15</v>
      </c>
    </row>
    <row r="4" spans="1:14" x14ac:dyDescent="0.25">
      <c r="A4" s="4" t="s">
        <v>70</v>
      </c>
      <c r="B4" s="4" t="s">
        <v>99</v>
      </c>
      <c r="C4" s="4" t="s">
        <v>71</v>
      </c>
      <c r="D4" s="4" t="s">
        <v>134</v>
      </c>
      <c r="E4" s="4" t="s">
        <v>77</v>
      </c>
      <c r="F4" s="4" t="s">
        <v>135</v>
      </c>
      <c r="G4" s="4">
        <v>4.54</v>
      </c>
      <c r="H4" s="4" t="s">
        <v>163</v>
      </c>
      <c r="I4" s="4">
        <v>4</v>
      </c>
      <c r="J4" s="4">
        <f t="shared" si="0"/>
        <v>18.16</v>
      </c>
      <c r="K4" s="4">
        <f>I4/4*3</f>
        <v>3</v>
      </c>
      <c r="L4" s="4">
        <f t="shared" si="1"/>
        <v>13.62</v>
      </c>
      <c r="M4" s="4">
        <f>I4/4*2</f>
        <v>2</v>
      </c>
      <c r="N4" s="4">
        <f t="shared" si="2"/>
        <v>9.08</v>
      </c>
    </row>
    <row r="5" spans="1:14" x14ac:dyDescent="0.25">
      <c r="A5" s="4" t="s">
        <v>22</v>
      </c>
      <c r="B5" s="4" t="s">
        <v>23</v>
      </c>
      <c r="C5" s="4" t="s">
        <v>24</v>
      </c>
      <c r="D5" s="4" t="s">
        <v>133</v>
      </c>
      <c r="E5" s="4" t="s">
        <v>78</v>
      </c>
      <c r="F5" s="4" t="s">
        <v>75</v>
      </c>
      <c r="G5" s="4">
        <v>0.05</v>
      </c>
      <c r="H5" s="4"/>
      <c r="I5" s="4">
        <v>1</v>
      </c>
      <c r="J5" s="4">
        <f t="shared" si="0"/>
        <v>0.05</v>
      </c>
      <c r="K5" s="4">
        <f>I5</f>
        <v>1</v>
      </c>
      <c r="L5" s="4">
        <f t="shared" si="1"/>
        <v>0.05</v>
      </c>
      <c r="M5" s="4">
        <f>I5</f>
        <v>1</v>
      </c>
      <c r="N5" s="4">
        <f t="shared" si="2"/>
        <v>0.05</v>
      </c>
    </row>
    <row r="6" spans="1:14" x14ac:dyDescent="0.25">
      <c r="A6" s="4" t="s">
        <v>25</v>
      </c>
      <c r="B6" s="4" t="s">
        <v>26</v>
      </c>
      <c r="C6" s="4" t="s">
        <v>27</v>
      </c>
      <c r="D6" s="4" t="s">
        <v>133</v>
      </c>
      <c r="E6" s="4" t="s">
        <v>78</v>
      </c>
      <c r="F6" s="4" t="s">
        <v>76</v>
      </c>
      <c r="G6" s="4">
        <v>0.18</v>
      </c>
      <c r="H6" s="4"/>
      <c r="I6" s="4">
        <v>16</v>
      </c>
      <c r="J6" s="4">
        <f t="shared" si="0"/>
        <v>2.88</v>
      </c>
      <c r="K6" s="4">
        <f>I6/4*3</f>
        <v>12</v>
      </c>
      <c r="L6" s="4">
        <f t="shared" si="1"/>
        <v>2.16</v>
      </c>
      <c r="M6" s="4">
        <f>I6/4*2</f>
        <v>8</v>
      </c>
      <c r="N6" s="4">
        <f t="shared" si="2"/>
        <v>1.44</v>
      </c>
    </row>
    <row r="7" spans="1:14" x14ac:dyDescent="0.25">
      <c r="A7" s="4" t="s">
        <v>41</v>
      </c>
      <c r="B7" s="4" t="s">
        <v>42</v>
      </c>
      <c r="C7" s="4" t="s">
        <v>43</v>
      </c>
      <c r="D7" s="4" t="s">
        <v>130</v>
      </c>
      <c r="E7" s="4" t="s">
        <v>78</v>
      </c>
      <c r="F7" s="4" t="s">
        <v>102</v>
      </c>
      <c r="G7" s="4">
        <v>0.18</v>
      </c>
      <c r="H7" s="4" t="s">
        <v>74</v>
      </c>
      <c r="I7" s="4">
        <v>8</v>
      </c>
      <c r="J7" s="4">
        <f t="shared" si="0"/>
        <v>1.44</v>
      </c>
      <c r="K7" s="4">
        <f>I7/4*3</f>
        <v>6</v>
      </c>
      <c r="L7" s="4">
        <f t="shared" si="1"/>
        <v>1.08</v>
      </c>
      <c r="M7" s="4">
        <v>4</v>
      </c>
      <c r="N7" s="4">
        <f t="shared" si="2"/>
        <v>0.72</v>
      </c>
    </row>
    <row r="8" spans="1:14" x14ac:dyDescent="0.25">
      <c r="A8" s="4" t="s">
        <v>31</v>
      </c>
      <c r="B8" s="4" t="s">
        <v>16</v>
      </c>
      <c r="C8" s="4" t="s">
        <v>32</v>
      </c>
      <c r="D8" s="4" t="s">
        <v>129</v>
      </c>
      <c r="E8" s="4" t="s">
        <v>78</v>
      </c>
      <c r="F8" s="4" t="s">
        <v>101</v>
      </c>
      <c r="G8" s="4">
        <v>0.16</v>
      </c>
      <c r="H8" s="4" t="s">
        <v>74</v>
      </c>
      <c r="I8" s="4">
        <v>8</v>
      </c>
      <c r="J8" s="4">
        <f t="shared" si="0"/>
        <v>1.28</v>
      </c>
      <c r="K8" s="4">
        <f>I30*3</f>
        <v>108</v>
      </c>
      <c r="L8" s="4">
        <f t="shared" si="1"/>
        <v>17.28</v>
      </c>
      <c r="M8" s="4">
        <f>I8/4*2</f>
        <v>4</v>
      </c>
      <c r="N8" s="4">
        <f t="shared" si="2"/>
        <v>0.64</v>
      </c>
    </row>
    <row r="9" spans="1:14" x14ac:dyDescent="0.25">
      <c r="A9" s="4" t="s">
        <v>15</v>
      </c>
      <c r="B9" s="4" t="s">
        <v>16</v>
      </c>
      <c r="C9" s="4" t="s">
        <v>121</v>
      </c>
      <c r="D9" s="4" t="s">
        <v>129</v>
      </c>
      <c r="E9" s="4" t="s">
        <v>78</v>
      </c>
      <c r="F9" s="4" t="s">
        <v>94</v>
      </c>
      <c r="G9" s="4">
        <v>0.14000000000000001</v>
      </c>
      <c r="H9" s="4"/>
      <c r="I9" s="4">
        <v>5</v>
      </c>
      <c r="J9" s="4">
        <f t="shared" si="0"/>
        <v>0.7</v>
      </c>
      <c r="K9" s="4">
        <f>I9</f>
        <v>5</v>
      </c>
      <c r="L9" s="4">
        <f t="shared" si="1"/>
        <v>0.7</v>
      </c>
      <c r="M9" s="4">
        <f>I9</f>
        <v>5</v>
      </c>
      <c r="N9" s="4">
        <f t="shared" si="2"/>
        <v>0.7</v>
      </c>
    </row>
    <row r="10" spans="1:14" x14ac:dyDescent="0.25">
      <c r="A10" s="4" t="s">
        <v>39</v>
      </c>
      <c r="B10" s="4" t="s">
        <v>35</v>
      </c>
      <c r="C10" s="4" t="s">
        <v>40</v>
      </c>
      <c r="D10" s="4" t="s">
        <v>129</v>
      </c>
      <c r="E10" s="4" t="s">
        <v>78</v>
      </c>
      <c r="F10" s="4" t="s">
        <v>107</v>
      </c>
      <c r="G10" s="4">
        <v>0.13</v>
      </c>
      <c r="H10" s="4"/>
      <c r="I10" s="4">
        <v>1</v>
      </c>
      <c r="J10" s="4">
        <f t="shared" si="0"/>
        <v>0.13</v>
      </c>
      <c r="K10" s="4">
        <f>I10</f>
        <v>1</v>
      </c>
      <c r="L10" s="4">
        <f t="shared" si="1"/>
        <v>0.13</v>
      </c>
      <c r="M10" s="4">
        <f>K10</f>
        <v>1</v>
      </c>
      <c r="N10" s="4">
        <f t="shared" si="2"/>
        <v>0.13</v>
      </c>
    </row>
    <row r="11" spans="1:14" x14ac:dyDescent="0.25">
      <c r="A11" s="4" t="s">
        <v>34</v>
      </c>
      <c r="B11" s="4" t="s">
        <v>35</v>
      </c>
      <c r="C11" s="4" t="s">
        <v>36</v>
      </c>
      <c r="D11" s="4" t="s">
        <v>129</v>
      </c>
      <c r="E11" s="4" t="s">
        <v>78</v>
      </c>
      <c r="F11" s="4" t="s">
        <v>118</v>
      </c>
      <c r="G11" s="4">
        <v>7.0000000000000007E-2</v>
      </c>
      <c r="H11" s="4"/>
      <c r="I11" s="4">
        <v>2</v>
      </c>
      <c r="J11" s="4">
        <f t="shared" si="0"/>
        <v>0.14000000000000001</v>
      </c>
      <c r="K11" s="4">
        <f>I11</f>
        <v>2</v>
      </c>
      <c r="L11" s="4">
        <f t="shared" si="1"/>
        <v>0.14000000000000001</v>
      </c>
      <c r="M11" s="4">
        <f>K11</f>
        <v>2</v>
      </c>
      <c r="N11" s="4">
        <f t="shared" si="2"/>
        <v>0.14000000000000001</v>
      </c>
    </row>
    <row r="12" spans="1:14" x14ac:dyDescent="0.25">
      <c r="A12" s="4" t="s">
        <v>59</v>
      </c>
      <c r="B12" s="4" t="s">
        <v>60</v>
      </c>
      <c r="C12" s="4" t="s">
        <v>61</v>
      </c>
      <c r="D12" s="4" t="s">
        <v>62</v>
      </c>
      <c r="E12" s="4" t="s">
        <v>78</v>
      </c>
      <c r="F12" s="4" t="s">
        <v>112</v>
      </c>
      <c r="G12" s="4">
        <v>0.17</v>
      </c>
      <c r="H12" s="4"/>
      <c r="I12" s="4">
        <v>1</v>
      </c>
      <c r="J12" s="4">
        <f t="shared" si="0"/>
        <v>0.17</v>
      </c>
      <c r="K12" s="4">
        <f>I12</f>
        <v>1</v>
      </c>
      <c r="L12" s="4">
        <f t="shared" si="1"/>
        <v>0.17</v>
      </c>
      <c r="M12" s="4">
        <f>K12</f>
        <v>1</v>
      </c>
      <c r="N12" s="4">
        <f t="shared" si="2"/>
        <v>0.17</v>
      </c>
    </row>
    <row r="13" spans="1:14" x14ac:dyDescent="0.25">
      <c r="A13" s="4" t="s">
        <v>90</v>
      </c>
      <c r="B13" s="4" t="s">
        <v>60</v>
      </c>
      <c r="C13" s="4" t="s">
        <v>63</v>
      </c>
      <c r="D13" s="4" t="s">
        <v>62</v>
      </c>
      <c r="E13" s="4" t="s">
        <v>78</v>
      </c>
      <c r="F13" s="4" t="s">
        <v>111</v>
      </c>
      <c r="G13" s="4">
        <v>0.14000000000000001</v>
      </c>
      <c r="H13" s="4"/>
      <c r="I13" s="4">
        <v>1</v>
      </c>
      <c r="J13" s="4">
        <f t="shared" si="0"/>
        <v>0.14000000000000001</v>
      </c>
      <c r="K13" s="4">
        <f>I13</f>
        <v>1</v>
      </c>
      <c r="L13" s="4">
        <f t="shared" si="1"/>
        <v>0.14000000000000001</v>
      </c>
      <c r="M13" s="4">
        <f>K13</f>
        <v>1</v>
      </c>
      <c r="N13" s="4">
        <f t="shared" si="2"/>
        <v>0.14000000000000001</v>
      </c>
    </row>
    <row r="14" spans="1:14" x14ac:dyDescent="0.25">
      <c r="A14" s="4" t="s">
        <v>72</v>
      </c>
      <c r="B14" s="4" t="s">
        <v>60</v>
      </c>
      <c r="C14" s="4" t="s">
        <v>73</v>
      </c>
      <c r="D14" s="4" t="s">
        <v>62</v>
      </c>
      <c r="E14" s="4" t="s">
        <v>78</v>
      </c>
      <c r="F14" s="4" t="s">
        <v>110</v>
      </c>
      <c r="G14" s="4">
        <v>0.13</v>
      </c>
      <c r="H14" s="4"/>
      <c r="I14" s="4">
        <v>20</v>
      </c>
      <c r="J14" s="4">
        <f t="shared" si="0"/>
        <v>2.6</v>
      </c>
      <c r="K14" s="4">
        <f>I14-4-1</f>
        <v>15</v>
      </c>
      <c r="L14" s="4">
        <f t="shared" si="1"/>
        <v>1.95</v>
      </c>
      <c r="M14" s="4">
        <f>I14-10-2</f>
        <v>8</v>
      </c>
      <c r="N14" s="4">
        <f t="shared" si="2"/>
        <v>1.04</v>
      </c>
    </row>
    <row r="15" spans="1:14" x14ac:dyDescent="0.25">
      <c r="A15" s="4" t="s">
        <v>67</v>
      </c>
      <c r="B15" s="4" t="s">
        <v>67</v>
      </c>
      <c r="C15" s="4" t="s">
        <v>68</v>
      </c>
      <c r="D15" s="4" t="s">
        <v>69</v>
      </c>
      <c r="E15" s="4"/>
      <c r="F15" s="4"/>
      <c r="G15" s="4"/>
      <c r="H15" s="4"/>
      <c r="I15" s="4">
        <v>1</v>
      </c>
      <c r="J15" s="4">
        <f t="shared" si="0"/>
        <v>0</v>
      </c>
      <c r="K15" s="4">
        <f>I15</f>
        <v>1</v>
      </c>
      <c r="L15" s="4">
        <f t="shared" si="1"/>
        <v>0</v>
      </c>
      <c r="M15" s="4">
        <f>K15</f>
        <v>1</v>
      </c>
      <c r="N15" s="4">
        <f t="shared" si="2"/>
        <v>0</v>
      </c>
    </row>
    <row r="16" spans="1:14" x14ac:dyDescent="0.25">
      <c r="A16" s="4" t="s">
        <v>50</v>
      </c>
      <c r="B16" s="4" t="s">
        <v>51</v>
      </c>
      <c r="C16" s="4" t="s">
        <v>52</v>
      </c>
      <c r="D16" s="4" t="s">
        <v>139</v>
      </c>
      <c r="E16" s="4" t="s">
        <v>78</v>
      </c>
      <c r="F16" s="4" t="s">
        <v>115</v>
      </c>
      <c r="G16" s="4">
        <v>0.18</v>
      </c>
      <c r="H16" s="4"/>
      <c r="I16" s="4">
        <v>16</v>
      </c>
      <c r="J16" s="4">
        <f t="shared" si="0"/>
        <v>2.88</v>
      </c>
      <c r="K16" s="4">
        <f>I16-4</f>
        <v>12</v>
      </c>
      <c r="L16" s="4">
        <f t="shared" si="1"/>
        <v>2.16</v>
      </c>
      <c r="M16" s="4">
        <f>I16-10</f>
        <v>6</v>
      </c>
      <c r="N16" s="4">
        <f t="shared" si="2"/>
        <v>1.08</v>
      </c>
    </row>
    <row r="17" spans="1:16" x14ac:dyDescent="0.25">
      <c r="A17" s="4" t="s">
        <v>44</v>
      </c>
      <c r="B17" s="4" t="s">
        <v>45</v>
      </c>
      <c r="C17" s="4" t="s">
        <v>46</v>
      </c>
      <c r="D17" s="4" t="s">
        <v>136</v>
      </c>
      <c r="E17" s="4" t="s">
        <v>77</v>
      </c>
      <c r="F17" s="4" t="s">
        <v>108</v>
      </c>
      <c r="G17" s="4">
        <v>0.71</v>
      </c>
      <c r="H17" s="4"/>
      <c r="I17" s="4">
        <v>1</v>
      </c>
      <c r="J17" s="4">
        <f t="shared" si="0"/>
        <v>0.71</v>
      </c>
      <c r="K17" s="4">
        <f>I17</f>
        <v>1</v>
      </c>
      <c r="L17" s="4">
        <f t="shared" si="1"/>
        <v>0.71</v>
      </c>
      <c r="M17" s="4">
        <f>K17</f>
        <v>1</v>
      </c>
      <c r="N17" s="4">
        <f t="shared" si="2"/>
        <v>0.71</v>
      </c>
    </row>
    <row r="18" spans="1:16" x14ac:dyDescent="0.25">
      <c r="A18" s="4" t="s">
        <v>53</v>
      </c>
      <c r="B18" s="4" t="s">
        <v>51</v>
      </c>
      <c r="C18" s="4" t="s">
        <v>54</v>
      </c>
      <c r="D18" s="4" t="s">
        <v>140</v>
      </c>
      <c r="E18" s="4" t="s">
        <v>77</v>
      </c>
      <c r="F18" s="4" t="s">
        <v>116</v>
      </c>
      <c r="G18" s="4">
        <v>0.746</v>
      </c>
      <c r="H18" s="4" t="s">
        <v>117</v>
      </c>
      <c r="I18" s="4">
        <v>16</v>
      </c>
      <c r="J18" s="4">
        <f t="shared" si="0"/>
        <v>11.94</v>
      </c>
      <c r="K18" s="4">
        <f>I18-4</f>
        <v>12</v>
      </c>
      <c r="L18" s="4">
        <f t="shared" si="1"/>
        <v>8.9599999999999991</v>
      </c>
      <c r="M18" s="4">
        <f>I18-10</f>
        <v>6</v>
      </c>
      <c r="N18" s="4">
        <f t="shared" si="2"/>
        <v>4.4799999999999995</v>
      </c>
    </row>
    <row r="19" spans="1:16" x14ac:dyDescent="0.25">
      <c r="A19" s="4"/>
      <c r="B19" s="4" t="s">
        <v>7</v>
      </c>
      <c r="C19" s="4" t="s">
        <v>8</v>
      </c>
      <c r="D19" s="4" t="s">
        <v>87</v>
      </c>
      <c r="E19" s="4" t="s">
        <v>78</v>
      </c>
      <c r="F19" s="4" t="s">
        <v>91</v>
      </c>
      <c r="G19" s="4">
        <v>0.05</v>
      </c>
      <c r="H19" s="4"/>
      <c r="I19" s="4">
        <v>32</v>
      </c>
      <c r="J19" s="4">
        <f t="shared" si="0"/>
        <v>1.6</v>
      </c>
      <c r="K19" s="4">
        <f>I19-4*2</f>
        <v>24</v>
      </c>
      <c r="L19" s="4">
        <f t="shared" si="1"/>
        <v>1.2</v>
      </c>
      <c r="M19" s="4">
        <f>I19-10*2</f>
        <v>12</v>
      </c>
      <c r="N19" s="4">
        <f t="shared" si="2"/>
        <v>0.6</v>
      </c>
    </row>
    <row r="20" spans="1:16" x14ac:dyDescent="0.25">
      <c r="A20" s="4"/>
      <c r="B20" s="4" t="s">
        <v>9</v>
      </c>
      <c r="C20" s="4" t="s">
        <v>10</v>
      </c>
      <c r="D20" s="4" t="s">
        <v>86</v>
      </c>
      <c r="E20" s="4" t="s">
        <v>78</v>
      </c>
      <c r="F20" s="4" t="s">
        <v>93</v>
      </c>
      <c r="G20" s="4">
        <v>0.23</v>
      </c>
      <c r="H20" s="4"/>
      <c r="I20" s="4">
        <v>1</v>
      </c>
      <c r="J20" s="4">
        <f t="shared" si="0"/>
        <v>0.23</v>
      </c>
      <c r="K20" s="4">
        <f>I20</f>
        <v>1</v>
      </c>
      <c r="L20" s="4">
        <f t="shared" si="1"/>
        <v>0.23</v>
      </c>
      <c r="M20" s="4">
        <f>I20</f>
        <v>1</v>
      </c>
      <c r="N20" s="4">
        <f t="shared" si="2"/>
        <v>0.23</v>
      </c>
    </row>
    <row r="21" spans="1:16" x14ac:dyDescent="0.25">
      <c r="A21" s="4" t="s">
        <v>119</v>
      </c>
      <c r="B21" s="4"/>
      <c r="C21" s="4"/>
      <c r="D21" s="4" t="s">
        <v>119</v>
      </c>
      <c r="E21" s="4" t="s">
        <v>120</v>
      </c>
      <c r="F21" s="4"/>
      <c r="G21" s="4">
        <v>2.38</v>
      </c>
      <c r="H21" s="4"/>
      <c r="I21" s="4">
        <v>1</v>
      </c>
      <c r="J21" s="4">
        <f t="shared" si="0"/>
        <v>2.38</v>
      </c>
      <c r="K21" s="4">
        <f>I21</f>
        <v>1</v>
      </c>
      <c r="L21" s="4">
        <f t="shared" si="1"/>
        <v>2.38</v>
      </c>
      <c r="M21" s="4">
        <f>K21</f>
        <v>1</v>
      </c>
      <c r="N21" s="4">
        <f t="shared" si="2"/>
        <v>2.38</v>
      </c>
    </row>
    <row r="22" spans="1:16" x14ac:dyDescent="0.25">
      <c r="A22" s="4" t="s">
        <v>19</v>
      </c>
      <c r="B22" s="4" t="s">
        <v>20</v>
      </c>
      <c r="C22" s="4" t="s">
        <v>21</v>
      </c>
      <c r="D22" s="4" t="s">
        <v>132</v>
      </c>
      <c r="E22" s="4" t="s">
        <v>78</v>
      </c>
      <c r="F22" s="4" t="s">
        <v>95</v>
      </c>
      <c r="G22" s="4">
        <v>0.64</v>
      </c>
      <c r="H22" s="4"/>
      <c r="I22" s="4">
        <v>1</v>
      </c>
      <c r="J22" s="4">
        <f t="shared" si="0"/>
        <v>0.64</v>
      </c>
      <c r="K22" s="4">
        <f>I22</f>
        <v>1</v>
      </c>
      <c r="L22" s="4">
        <f t="shared" si="1"/>
        <v>0.64</v>
      </c>
      <c r="M22" s="4">
        <f>I22</f>
        <v>1</v>
      </c>
      <c r="N22" s="4">
        <f t="shared" si="2"/>
        <v>0.64</v>
      </c>
    </row>
    <row r="23" spans="1:16" x14ac:dyDescent="0.25">
      <c r="A23" s="4" t="s">
        <v>28</v>
      </c>
      <c r="B23" s="4" t="s">
        <v>29</v>
      </c>
      <c r="C23" s="4" t="s">
        <v>30</v>
      </c>
      <c r="D23" s="4" t="s">
        <v>97</v>
      </c>
      <c r="E23" s="4" t="s">
        <v>77</v>
      </c>
      <c r="F23" s="4" t="s">
        <v>100</v>
      </c>
      <c r="G23" s="4">
        <v>0.36</v>
      </c>
      <c r="H23" s="4"/>
      <c r="I23" s="4">
        <v>1</v>
      </c>
      <c r="J23" s="4">
        <f t="shared" si="0"/>
        <v>0.36</v>
      </c>
      <c r="K23" s="4">
        <f>I23</f>
        <v>1</v>
      </c>
      <c r="L23" s="4">
        <f t="shared" si="1"/>
        <v>0.36</v>
      </c>
      <c r="M23" s="4">
        <f>I23</f>
        <v>1</v>
      </c>
      <c r="N23" s="4">
        <f t="shared" si="2"/>
        <v>0.36</v>
      </c>
    </row>
    <row r="24" spans="1:16" x14ac:dyDescent="0.25">
      <c r="A24" s="4" t="s">
        <v>14</v>
      </c>
      <c r="B24" s="4" t="s">
        <v>4</v>
      </c>
      <c r="C24" s="4" t="s">
        <v>92</v>
      </c>
      <c r="D24" s="4" t="s">
        <v>85</v>
      </c>
      <c r="E24" s="4" t="s">
        <v>78</v>
      </c>
      <c r="F24" s="4" t="s">
        <v>89</v>
      </c>
      <c r="G24" s="4">
        <v>0.49</v>
      </c>
      <c r="H24" s="4" t="s">
        <v>84</v>
      </c>
      <c r="I24" s="4">
        <v>2</v>
      </c>
      <c r="J24" s="4">
        <f t="shared" si="0"/>
        <v>0.98</v>
      </c>
      <c r="K24" s="4">
        <f>I24</f>
        <v>2</v>
      </c>
      <c r="L24" s="4">
        <f t="shared" si="1"/>
        <v>0.98</v>
      </c>
      <c r="M24" s="4">
        <f>I24</f>
        <v>2</v>
      </c>
      <c r="N24" s="4">
        <f t="shared" si="2"/>
        <v>0.98</v>
      </c>
    </row>
    <row r="25" spans="1:16" x14ac:dyDescent="0.25">
      <c r="A25" s="4"/>
      <c r="B25" s="4" t="s">
        <v>5</v>
      </c>
      <c r="C25" s="4" t="s">
        <v>6</v>
      </c>
      <c r="D25" s="4" t="s">
        <v>83</v>
      </c>
      <c r="E25" s="4" t="s">
        <v>78</v>
      </c>
      <c r="F25" s="4" t="s">
        <v>88</v>
      </c>
      <c r="G25" s="4">
        <v>0.6</v>
      </c>
      <c r="H25" s="4" t="s">
        <v>84</v>
      </c>
      <c r="I25" s="4">
        <v>16</v>
      </c>
      <c r="J25" s="4">
        <f t="shared" si="0"/>
        <v>9.6</v>
      </c>
      <c r="K25" s="4">
        <f>I25-4</f>
        <v>12</v>
      </c>
      <c r="L25" s="4">
        <f t="shared" si="1"/>
        <v>7.2</v>
      </c>
      <c r="M25" s="4">
        <f>I25-10</f>
        <v>6</v>
      </c>
      <c r="N25" s="4">
        <f t="shared" si="2"/>
        <v>3.6</v>
      </c>
    </row>
    <row r="26" spans="1:16" x14ac:dyDescent="0.25">
      <c r="A26" s="4" t="s">
        <v>55</v>
      </c>
      <c r="B26" s="4" t="s">
        <v>56</v>
      </c>
      <c r="C26" s="4" t="s">
        <v>57</v>
      </c>
      <c r="D26" s="4" t="s">
        <v>137</v>
      </c>
      <c r="E26" s="4" t="s">
        <v>77</v>
      </c>
      <c r="F26" s="4" t="s">
        <v>109</v>
      </c>
      <c r="G26" s="4">
        <v>0.27</v>
      </c>
      <c r="H26" s="4" t="s">
        <v>58</v>
      </c>
      <c r="I26" s="4">
        <v>1</v>
      </c>
      <c r="J26" s="4">
        <f t="shared" si="0"/>
        <v>0.27</v>
      </c>
      <c r="K26" s="4">
        <f>I26</f>
        <v>1</v>
      </c>
      <c r="L26" s="4">
        <f t="shared" si="1"/>
        <v>0.27</v>
      </c>
      <c r="M26" s="4">
        <f>K26</f>
        <v>1</v>
      </c>
      <c r="N26" s="4">
        <f t="shared" si="2"/>
        <v>0.27</v>
      </c>
    </row>
    <row r="27" spans="1:16" x14ac:dyDescent="0.25">
      <c r="A27" s="4" t="s">
        <v>64</v>
      </c>
      <c r="B27" s="4" t="s">
        <v>65</v>
      </c>
      <c r="C27" s="4" t="s">
        <v>66</v>
      </c>
      <c r="D27" s="4" t="s">
        <v>138</v>
      </c>
      <c r="E27" s="4" t="s">
        <v>77</v>
      </c>
      <c r="F27" s="4" t="s">
        <v>113</v>
      </c>
      <c r="G27" s="4">
        <v>2.56</v>
      </c>
      <c r="H27" s="4"/>
      <c r="I27" s="4">
        <v>1</v>
      </c>
      <c r="J27" s="4">
        <f t="shared" si="0"/>
        <v>2.56</v>
      </c>
      <c r="K27" s="4">
        <f>I27</f>
        <v>1</v>
      </c>
      <c r="L27" s="4">
        <f t="shared" si="1"/>
        <v>2.56</v>
      </c>
      <c r="M27" s="4">
        <f>K27</f>
        <v>1</v>
      </c>
      <c r="N27" s="4">
        <f t="shared" si="2"/>
        <v>2.56</v>
      </c>
    </row>
    <row r="28" spans="1:16" x14ac:dyDescent="0.25">
      <c r="A28" s="4" t="s">
        <v>82</v>
      </c>
      <c r="B28" s="4" t="s">
        <v>12</v>
      </c>
      <c r="C28" s="4" t="s">
        <v>33</v>
      </c>
      <c r="D28" s="4" t="s">
        <v>131</v>
      </c>
      <c r="E28" s="4" t="s">
        <v>78</v>
      </c>
      <c r="F28" s="4" t="s">
        <v>105</v>
      </c>
      <c r="G28" s="4">
        <v>7.0000000000000007E-2</v>
      </c>
      <c r="H28" s="4"/>
      <c r="I28" s="4">
        <v>6</v>
      </c>
      <c r="J28" s="4">
        <f t="shared" si="0"/>
        <v>0.42</v>
      </c>
      <c r="K28" s="4">
        <f>I28-1</f>
        <v>5</v>
      </c>
      <c r="L28" s="4">
        <f t="shared" si="1"/>
        <v>0.35</v>
      </c>
      <c r="M28" s="4">
        <f>I28-2</f>
        <v>4</v>
      </c>
      <c r="N28" s="4">
        <f t="shared" si="2"/>
        <v>0.28000000000000003</v>
      </c>
    </row>
    <row r="29" spans="1:16" x14ac:dyDescent="0.25">
      <c r="A29" s="4" t="s">
        <v>11</v>
      </c>
      <c r="B29" s="4" t="s">
        <v>12</v>
      </c>
      <c r="C29" s="4" t="s">
        <v>13</v>
      </c>
      <c r="D29" s="4" t="s">
        <v>131</v>
      </c>
      <c r="E29" s="4" t="s">
        <v>78</v>
      </c>
      <c r="F29" s="4" t="s">
        <v>106</v>
      </c>
      <c r="G29" s="4">
        <v>7.0000000000000007E-2</v>
      </c>
      <c r="H29" s="4"/>
      <c r="I29" s="4">
        <v>17</v>
      </c>
      <c r="J29" s="4">
        <f t="shared" si="0"/>
        <v>1.19</v>
      </c>
      <c r="K29" s="4">
        <f>I29-4</f>
        <v>13</v>
      </c>
      <c r="L29" s="4">
        <f t="shared" si="1"/>
        <v>0.91</v>
      </c>
      <c r="M29" s="4">
        <f>I29-10</f>
        <v>7</v>
      </c>
      <c r="N29" s="4">
        <f t="shared" si="2"/>
        <v>0.49</v>
      </c>
    </row>
    <row r="30" spans="1:16" x14ac:dyDescent="0.25">
      <c r="A30" s="4" t="s">
        <v>17</v>
      </c>
      <c r="B30" s="4" t="s">
        <v>12</v>
      </c>
      <c r="C30" s="4" t="s">
        <v>18</v>
      </c>
      <c r="D30" s="4" t="s">
        <v>131</v>
      </c>
      <c r="E30" s="4" t="s">
        <v>78</v>
      </c>
      <c r="F30" s="4" t="s">
        <v>98</v>
      </c>
      <c r="G30" s="4">
        <v>7.0000000000000007E-2</v>
      </c>
      <c r="H30" s="4"/>
      <c r="I30" s="4">
        <v>36</v>
      </c>
      <c r="J30" s="4">
        <f t="shared" si="0"/>
        <v>2.52</v>
      </c>
      <c r="K30" s="4">
        <f>I30-8</f>
        <v>28</v>
      </c>
      <c r="L30" s="4">
        <f t="shared" si="1"/>
        <v>1.96</v>
      </c>
      <c r="M30" s="4">
        <f>I30-20</f>
        <v>16</v>
      </c>
      <c r="N30" s="4">
        <f t="shared" si="2"/>
        <v>1.1200000000000001</v>
      </c>
      <c r="P30" s="2"/>
    </row>
    <row r="31" spans="1:16" x14ac:dyDescent="0.25">
      <c r="A31" s="4" t="s">
        <v>37</v>
      </c>
      <c r="B31" s="4" t="s">
        <v>12</v>
      </c>
      <c r="C31" s="4" t="s">
        <v>38</v>
      </c>
      <c r="D31" s="4" t="s">
        <v>131</v>
      </c>
      <c r="E31" s="4" t="s">
        <v>78</v>
      </c>
      <c r="F31" s="4" t="s">
        <v>114</v>
      </c>
      <c r="G31" s="4">
        <v>7.0000000000000007E-2</v>
      </c>
      <c r="H31" s="4"/>
      <c r="I31" s="4">
        <v>16</v>
      </c>
      <c r="J31" s="4">
        <f t="shared" si="0"/>
        <v>1.1200000000000001</v>
      </c>
      <c r="K31" s="4">
        <f>I31-4</f>
        <v>12</v>
      </c>
      <c r="L31" s="4">
        <f t="shared" si="1"/>
        <v>0.84</v>
      </c>
      <c r="M31" s="4">
        <f>I31-10</f>
        <v>6</v>
      </c>
      <c r="N31" s="4">
        <f t="shared" si="2"/>
        <v>0.42</v>
      </c>
    </row>
    <row r="32" spans="1:16" ht="21" x14ac:dyDescent="0.4">
      <c r="A32" s="3"/>
      <c r="B32" s="3"/>
      <c r="C32" s="3"/>
      <c r="D32" s="3"/>
      <c r="E32" s="3"/>
      <c r="F32" s="3"/>
      <c r="G32" s="3"/>
      <c r="H32" s="3"/>
      <c r="I32" s="7" t="s">
        <v>104</v>
      </c>
      <c r="J32" s="7">
        <f>SUM(Tabelle1[Gesamt 16])</f>
        <v>72.239999999999995</v>
      </c>
      <c r="K32" s="7" t="s">
        <v>103</v>
      </c>
      <c r="L32" s="7">
        <f>SUM(Tabelle1[Gesamt 12])</f>
        <v>74.28</v>
      </c>
      <c r="M32" s="7" t="s">
        <v>103</v>
      </c>
      <c r="N32" s="7">
        <f>SUM(Tabelle1[Gesamt 6])</f>
        <v>39.600000000000016</v>
      </c>
      <c r="O32" s="7" t="s">
        <v>103</v>
      </c>
    </row>
    <row r="33" spans="1:15" ht="30" x14ac:dyDescent="0.5">
      <c r="A33" s="6" t="s">
        <v>142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25">
      <c r="A34" s="1" t="s">
        <v>0</v>
      </c>
      <c r="B34" s="1" t="s">
        <v>1</v>
      </c>
      <c r="C34" s="1" t="s">
        <v>2</v>
      </c>
      <c r="D34" s="1" t="s">
        <v>3</v>
      </c>
      <c r="E34" s="1" t="s">
        <v>128</v>
      </c>
      <c r="F34" s="1" t="s">
        <v>80</v>
      </c>
      <c r="G34" s="1" t="s">
        <v>79</v>
      </c>
      <c r="H34" s="1" t="s">
        <v>81</v>
      </c>
      <c r="I34" s="1" t="s">
        <v>127</v>
      </c>
      <c r="J34" s="1" t="s">
        <v>122</v>
      </c>
      <c r="K34" s="1" t="s">
        <v>126</v>
      </c>
      <c r="L34" s="1" t="s">
        <v>123</v>
      </c>
      <c r="M34" s="1" t="s">
        <v>125</v>
      </c>
      <c r="N34" s="1" t="s">
        <v>124</v>
      </c>
    </row>
    <row r="35" spans="1:15" x14ac:dyDescent="0.25">
      <c r="A35" s="4" t="s">
        <v>47</v>
      </c>
      <c r="B35" s="4" t="s">
        <v>48</v>
      </c>
      <c r="C35" s="4" t="s">
        <v>49</v>
      </c>
      <c r="D35" s="4" t="s">
        <v>96</v>
      </c>
      <c r="E35" s="4" t="s">
        <v>144</v>
      </c>
      <c r="F35" s="4" t="s">
        <v>143</v>
      </c>
      <c r="G35" s="4">
        <v>5.15</v>
      </c>
      <c r="H35" s="4" t="s">
        <v>168</v>
      </c>
      <c r="I35" s="4">
        <v>1</v>
      </c>
      <c r="J35" s="4">
        <f t="shared" ref="J35:J63" si="3">ROUNDUP(G35*I35,2)</f>
        <v>5.15</v>
      </c>
      <c r="K35" s="4">
        <f>I35</f>
        <v>1</v>
      </c>
      <c r="L35" s="4">
        <f t="shared" ref="L35:L63" si="4">ROUNDUP(K35*G35,2)</f>
        <v>5.15</v>
      </c>
      <c r="M35" s="4">
        <f>I35</f>
        <v>1</v>
      </c>
      <c r="N35" s="4">
        <f t="shared" ref="N35:N63" si="5">ROUNDUP(M35*G35,2)</f>
        <v>5.15</v>
      </c>
    </row>
    <row r="36" spans="1:15" x14ac:dyDescent="0.25">
      <c r="A36" s="4" t="s">
        <v>70</v>
      </c>
      <c r="B36" s="4" t="s">
        <v>99</v>
      </c>
      <c r="C36" s="4" t="s">
        <v>71</v>
      </c>
      <c r="D36" s="4" t="s">
        <v>134</v>
      </c>
      <c r="E36" s="4" t="s">
        <v>77</v>
      </c>
      <c r="F36" s="4" t="s">
        <v>135</v>
      </c>
      <c r="G36" s="4">
        <v>4.54</v>
      </c>
      <c r="H36" s="4" t="s">
        <v>166</v>
      </c>
      <c r="I36" s="4">
        <v>4</v>
      </c>
      <c r="J36" s="4">
        <f t="shared" si="3"/>
        <v>18.16</v>
      </c>
      <c r="K36" s="4">
        <f>I36/4*3</f>
        <v>3</v>
      </c>
      <c r="L36" s="4">
        <f t="shared" si="4"/>
        <v>13.62</v>
      </c>
      <c r="M36" s="4">
        <f>I36/4*2</f>
        <v>2</v>
      </c>
      <c r="N36" s="4">
        <f t="shared" si="5"/>
        <v>9.08</v>
      </c>
    </row>
    <row r="37" spans="1:15" ht="15.6" x14ac:dyDescent="0.3">
      <c r="A37" s="4" t="s">
        <v>22</v>
      </c>
      <c r="B37" s="4" t="s">
        <v>23</v>
      </c>
      <c r="C37" s="4" t="s">
        <v>24</v>
      </c>
      <c r="D37" s="4" t="s">
        <v>133</v>
      </c>
      <c r="E37" s="4" t="s">
        <v>145</v>
      </c>
      <c r="F37" s="8" t="s">
        <v>164</v>
      </c>
      <c r="G37" s="4">
        <v>1.11E-2</v>
      </c>
      <c r="H37" s="4" t="s">
        <v>163</v>
      </c>
      <c r="I37" s="4">
        <v>1</v>
      </c>
      <c r="J37" s="4">
        <f t="shared" si="3"/>
        <v>0.02</v>
      </c>
      <c r="K37" s="4">
        <f>I37</f>
        <v>1</v>
      </c>
      <c r="L37" s="4">
        <f t="shared" si="4"/>
        <v>0.02</v>
      </c>
      <c r="M37" s="4">
        <f>I37</f>
        <v>1</v>
      </c>
      <c r="N37" s="4">
        <f t="shared" si="5"/>
        <v>0.02</v>
      </c>
    </row>
    <row r="38" spans="1:15" x14ac:dyDescent="0.25">
      <c r="A38" s="4" t="s">
        <v>25</v>
      </c>
      <c r="B38" s="4" t="s">
        <v>26</v>
      </c>
      <c r="C38" s="4" t="s">
        <v>27</v>
      </c>
      <c r="D38" s="4" t="s">
        <v>133</v>
      </c>
      <c r="E38" s="4" t="s">
        <v>78</v>
      </c>
      <c r="F38" s="4" t="s">
        <v>76</v>
      </c>
      <c r="G38" s="4">
        <v>0.18</v>
      </c>
      <c r="H38" s="4" t="s">
        <v>167</v>
      </c>
      <c r="I38" s="4">
        <v>16</v>
      </c>
      <c r="J38" s="4">
        <f t="shared" si="3"/>
        <v>2.88</v>
      </c>
      <c r="K38" s="4">
        <f>I38/4*3</f>
        <v>12</v>
      </c>
      <c r="L38" s="4">
        <f t="shared" si="4"/>
        <v>2.16</v>
      </c>
      <c r="M38" s="4">
        <f>I38/4*2</f>
        <v>8</v>
      </c>
      <c r="N38" s="4">
        <f t="shared" si="5"/>
        <v>1.44</v>
      </c>
    </row>
    <row r="39" spans="1:15" x14ac:dyDescent="0.25">
      <c r="A39" s="4" t="s">
        <v>41</v>
      </c>
      <c r="B39" s="4" t="s">
        <v>42</v>
      </c>
      <c r="C39" s="4" t="s">
        <v>43</v>
      </c>
      <c r="D39" s="4" t="s">
        <v>130</v>
      </c>
      <c r="E39" s="4" t="s">
        <v>78</v>
      </c>
      <c r="F39" s="4" t="s">
        <v>102</v>
      </c>
      <c r="G39" s="4">
        <v>0.18</v>
      </c>
      <c r="H39" s="4" t="s">
        <v>165</v>
      </c>
      <c r="I39" s="4">
        <v>8</v>
      </c>
      <c r="J39" s="4">
        <f t="shared" si="3"/>
        <v>1.44</v>
      </c>
      <c r="K39" s="4">
        <f>I39/4*3</f>
        <v>6</v>
      </c>
      <c r="L39" s="4">
        <f t="shared" si="4"/>
        <v>1.08</v>
      </c>
      <c r="M39" s="4">
        <v>4</v>
      </c>
      <c r="N39" s="4">
        <f t="shared" si="5"/>
        <v>0.72</v>
      </c>
    </row>
    <row r="40" spans="1:15" x14ac:dyDescent="0.25">
      <c r="A40" s="4" t="s">
        <v>31</v>
      </c>
      <c r="B40" s="4" t="s">
        <v>16</v>
      </c>
      <c r="C40" s="4" t="s">
        <v>32</v>
      </c>
      <c r="D40" s="4" t="s">
        <v>129</v>
      </c>
      <c r="E40" s="4" t="s">
        <v>78</v>
      </c>
      <c r="F40" s="4" t="s">
        <v>101</v>
      </c>
      <c r="G40" s="4">
        <v>0.16</v>
      </c>
      <c r="H40" s="4" t="s">
        <v>165</v>
      </c>
      <c r="I40" s="4">
        <v>8</v>
      </c>
      <c r="J40" s="4">
        <f t="shared" si="3"/>
        <v>1.28</v>
      </c>
      <c r="K40" s="4">
        <f>I62*3</f>
        <v>108</v>
      </c>
      <c r="L40" s="4">
        <f t="shared" si="4"/>
        <v>17.28</v>
      </c>
      <c r="M40" s="4">
        <f>I40/4*2</f>
        <v>4</v>
      </c>
      <c r="N40" s="4">
        <f t="shared" si="5"/>
        <v>0.64</v>
      </c>
    </row>
    <row r="41" spans="1:15" ht="15.6" x14ac:dyDescent="0.3">
      <c r="A41" s="4" t="s">
        <v>15</v>
      </c>
      <c r="B41" s="4" t="s">
        <v>16</v>
      </c>
      <c r="C41" s="4" t="s">
        <v>121</v>
      </c>
      <c r="D41" s="4" t="s">
        <v>129</v>
      </c>
      <c r="E41" s="4" t="s">
        <v>145</v>
      </c>
      <c r="F41" s="8" t="s">
        <v>169</v>
      </c>
      <c r="G41" s="4">
        <v>5.7999999999999996E-3</v>
      </c>
      <c r="H41" s="4"/>
      <c r="I41" s="4">
        <v>5</v>
      </c>
      <c r="J41" s="4">
        <f t="shared" si="3"/>
        <v>0.03</v>
      </c>
      <c r="K41" s="4">
        <f>I41</f>
        <v>5</v>
      </c>
      <c r="L41" s="4">
        <f t="shared" si="4"/>
        <v>0.03</v>
      </c>
      <c r="M41" s="4">
        <f>I41</f>
        <v>5</v>
      </c>
      <c r="N41" s="4">
        <f t="shared" si="5"/>
        <v>0.03</v>
      </c>
    </row>
    <row r="42" spans="1:15" ht="15.6" x14ac:dyDescent="0.3">
      <c r="A42" s="4" t="s">
        <v>39</v>
      </c>
      <c r="B42" s="4" t="s">
        <v>35</v>
      </c>
      <c r="C42" s="4" t="s">
        <v>40</v>
      </c>
      <c r="D42" s="4" t="s">
        <v>129</v>
      </c>
      <c r="E42" s="4" t="s">
        <v>145</v>
      </c>
      <c r="F42" s="8" t="s">
        <v>170</v>
      </c>
      <c r="G42" s="4">
        <v>1.23E-2</v>
      </c>
      <c r="H42" s="4"/>
      <c r="I42" s="4">
        <v>1</v>
      </c>
      <c r="J42" s="4">
        <f t="shared" si="3"/>
        <v>0.02</v>
      </c>
      <c r="K42" s="4">
        <f>I42</f>
        <v>1</v>
      </c>
      <c r="L42" s="4">
        <f t="shared" si="4"/>
        <v>0.02</v>
      </c>
      <c r="M42" s="4">
        <f>K42</f>
        <v>1</v>
      </c>
      <c r="N42" s="4">
        <f t="shared" si="5"/>
        <v>0.02</v>
      </c>
    </row>
    <row r="43" spans="1:15" ht="15.6" x14ac:dyDescent="0.3">
      <c r="A43" s="4" t="s">
        <v>34</v>
      </c>
      <c r="B43" s="4" t="s">
        <v>35</v>
      </c>
      <c r="C43" s="4" t="s">
        <v>36</v>
      </c>
      <c r="D43" s="4" t="s">
        <v>129</v>
      </c>
      <c r="E43" s="4" t="s">
        <v>145</v>
      </c>
      <c r="F43" s="8" t="s">
        <v>171</v>
      </c>
      <c r="G43" s="4">
        <v>1.2999999999999999E-2</v>
      </c>
      <c r="H43" s="4"/>
      <c r="I43" s="4">
        <v>2</v>
      </c>
      <c r="J43" s="4">
        <f t="shared" si="3"/>
        <v>0.03</v>
      </c>
      <c r="K43" s="4">
        <f>I43</f>
        <v>2</v>
      </c>
      <c r="L43" s="4">
        <f t="shared" si="4"/>
        <v>0.03</v>
      </c>
      <c r="M43" s="4">
        <f>K43</f>
        <v>2</v>
      </c>
      <c r="N43" s="4">
        <f t="shared" si="5"/>
        <v>0.03</v>
      </c>
    </row>
    <row r="44" spans="1:15" ht="15.6" x14ac:dyDescent="0.3">
      <c r="A44" s="4" t="s">
        <v>59</v>
      </c>
      <c r="B44" s="4" t="s">
        <v>60</v>
      </c>
      <c r="C44" s="4" t="s">
        <v>61</v>
      </c>
      <c r="D44" s="4" t="s">
        <v>62</v>
      </c>
      <c r="E44" s="4" t="s">
        <v>145</v>
      </c>
      <c r="F44" s="8" t="s">
        <v>161</v>
      </c>
      <c r="G44" s="4">
        <v>2.1600000000000001E-2</v>
      </c>
      <c r="H44" s="4"/>
      <c r="I44" s="4">
        <v>1</v>
      </c>
      <c r="J44" s="4">
        <f t="shared" si="3"/>
        <v>0.03</v>
      </c>
      <c r="K44" s="4">
        <f>I44</f>
        <v>1</v>
      </c>
      <c r="L44" s="4">
        <f t="shared" si="4"/>
        <v>0.03</v>
      </c>
      <c r="M44" s="4">
        <f>K44</f>
        <v>1</v>
      </c>
      <c r="N44" s="4">
        <f t="shared" si="5"/>
        <v>0.03</v>
      </c>
    </row>
    <row r="45" spans="1:15" ht="15.6" x14ac:dyDescent="0.3">
      <c r="A45" s="4" t="s">
        <v>162</v>
      </c>
      <c r="B45" s="4" t="s">
        <v>60</v>
      </c>
      <c r="C45" s="4" t="s">
        <v>63</v>
      </c>
      <c r="D45" s="4" t="s">
        <v>62</v>
      </c>
      <c r="E45" s="4" t="s">
        <v>145</v>
      </c>
      <c r="F45" s="8" t="s">
        <v>160</v>
      </c>
      <c r="G45" s="4">
        <v>1.44E-2</v>
      </c>
      <c r="H45" s="4"/>
      <c r="I45" s="4">
        <v>1</v>
      </c>
      <c r="J45" s="4">
        <f t="shared" si="3"/>
        <v>0.02</v>
      </c>
      <c r="K45" s="4">
        <f>I45</f>
        <v>1</v>
      </c>
      <c r="L45" s="4">
        <f t="shared" si="4"/>
        <v>0.02</v>
      </c>
      <c r="M45" s="4">
        <f>K45</f>
        <v>1</v>
      </c>
      <c r="N45" s="4">
        <f t="shared" si="5"/>
        <v>0.02</v>
      </c>
    </row>
    <row r="46" spans="1:15" ht="15.6" x14ac:dyDescent="0.3">
      <c r="A46" s="4" t="s">
        <v>72</v>
      </c>
      <c r="B46" s="4" t="s">
        <v>60</v>
      </c>
      <c r="C46" s="4" t="s">
        <v>73</v>
      </c>
      <c r="D46" s="4" t="s">
        <v>62</v>
      </c>
      <c r="E46" s="4" t="s">
        <v>145</v>
      </c>
      <c r="F46" s="8" t="s">
        <v>160</v>
      </c>
      <c r="G46" s="4">
        <v>1.44E-2</v>
      </c>
      <c r="H46" s="4"/>
      <c r="I46" s="4">
        <v>20</v>
      </c>
      <c r="J46" s="4">
        <f t="shared" si="3"/>
        <v>0.29000000000000004</v>
      </c>
      <c r="K46" s="4">
        <f>I46-4-1</f>
        <v>15</v>
      </c>
      <c r="L46" s="4">
        <f t="shared" si="4"/>
        <v>0.22</v>
      </c>
      <c r="M46" s="4">
        <f>I46-10-2</f>
        <v>8</v>
      </c>
      <c r="N46" s="4">
        <f t="shared" si="5"/>
        <v>0.12</v>
      </c>
    </row>
    <row r="47" spans="1:15" ht="15.6" x14ac:dyDescent="0.3">
      <c r="A47" s="4" t="s">
        <v>67</v>
      </c>
      <c r="B47" s="4" t="s">
        <v>67</v>
      </c>
      <c r="C47" s="4" t="s">
        <v>68</v>
      </c>
      <c r="D47" s="4" t="s">
        <v>69</v>
      </c>
      <c r="E47" s="4" t="s">
        <v>145</v>
      </c>
      <c r="F47" s="8" t="s">
        <v>172</v>
      </c>
      <c r="G47" s="4">
        <v>5.1499999999999997E-2</v>
      </c>
      <c r="H47" s="4"/>
      <c r="I47" s="4">
        <v>1</v>
      </c>
      <c r="J47" s="4">
        <f t="shared" si="3"/>
        <v>6.0000000000000005E-2</v>
      </c>
      <c r="K47" s="4">
        <f>I47</f>
        <v>1</v>
      </c>
      <c r="L47" s="4">
        <f t="shared" si="4"/>
        <v>6.0000000000000005E-2</v>
      </c>
      <c r="M47" s="4">
        <f>K47</f>
        <v>1</v>
      </c>
      <c r="N47" s="4">
        <f t="shared" si="5"/>
        <v>6.0000000000000005E-2</v>
      </c>
    </row>
    <row r="48" spans="1:15" ht="15.6" x14ac:dyDescent="0.3">
      <c r="A48" s="4" t="s">
        <v>50</v>
      </c>
      <c r="B48" s="4" t="s">
        <v>51</v>
      </c>
      <c r="C48" s="4" t="s">
        <v>52</v>
      </c>
      <c r="D48" s="4" t="s">
        <v>139</v>
      </c>
      <c r="E48" s="4" t="s">
        <v>145</v>
      </c>
      <c r="F48" s="8" t="s">
        <v>159</v>
      </c>
      <c r="G48" s="4">
        <v>5.7500000000000002E-2</v>
      </c>
      <c r="H48" s="4"/>
      <c r="I48" s="4">
        <v>16</v>
      </c>
      <c r="J48" s="4">
        <f t="shared" si="3"/>
        <v>0.92</v>
      </c>
      <c r="K48" s="4">
        <f>I48-4</f>
        <v>12</v>
      </c>
      <c r="L48" s="4">
        <f t="shared" si="4"/>
        <v>0.69</v>
      </c>
      <c r="M48" s="4">
        <f>I48-10</f>
        <v>6</v>
      </c>
      <c r="N48" s="4">
        <f t="shared" si="5"/>
        <v>0.35000000000000003</v>
      </c>
    </row>
    <row r="49" spans="1:15" ht="15.6" x14ac:dyDescent="0.3">
      <c r="A49" s="4" t="s">
        <v>44</v>
      </c>
      <c r="B49" s="4" t="s">
        <v>45</v>
      </c>
      <c r="C49" s="4" t="s">
        <v>46</v>
      </c>
      <c r="D49" s="4" t="s">
        <v>136</v>
      </c>
      <c r="E49" s="4" t="s">
        <v>145</v>
      </c>
      <c r="F49" s="8" t="s">
        <v>158</v>
      </c>
      <c r="G49" s="4">
        <v>0.34150000000000003</v>
      </c>
      <c r="H49" s="4" t="s">
        <v>168</v>
      </c>
      <c r="I49" s="4">
        <v>1</v>
      </c>
      <c r="J49" s="4">
        <f t="shared" si="3"/>
        <v>0.35000000000000003</v>
      </c>
      <c r="K49" s="4">
        <f>I49</f>
        <v>1</v>
      </c>
      <c r="L49" s="4">
        <f t="shared" si="4"/>
        <v>0.35000000000000003</v>
      </c>
      <c r="M49" s="4">
        <f>K49</f>
        <v>1</v>
      </c>
      <c r="N49" s="4">
        <f t="shared" si="5"/>
        <v>0.35000000000000003</v>
      </c>
    </row>
    <row r="50" spans="1:15" ht="15.6" x14ac:dyDescent="0.3">
      <c r="A50" s="4" t="s">
        <v>53</v>
      </c>
      <c r="B50" s="4" t="s">
        <v>51</v>
      </c>
      <c r="C50" s="4" t="s">
        <v>54</v>
      </c>
      <c r="D50" s="4" t="s">
        <v>140</v>
      </c>
      <c r="E50" s="4" t="s">
        <v>145</v>
      </c>
      <c r="F50" s="8" t="s">
        <v>157</v>
      </c>
      <c r="G50" s="4">
        <v>8.5699999999999998E-2</v>
      </c>
      <c r="H50" s="4" t="s">
        <v>117</v>
      </c>
      <c r="I50" s="4">
        <v>16</v>
      </c>
      <c r="J50" s="4">
        <f>ROUNDUP(G50*I50,2)</f>
        <v>1.3800000000000001</v>
      </c>
      <c r="K50" s="4">
        <f>I50-4</f>
        <v>12</v>
      </c>
      <c r="L50" s="4">
        <f>ROUNDUP(K50*G50,2)</f>
        <v>1.03</v>
      </c>
      <c r="M50" s="4">
        <f>I50-10</f>
        <v>6</v>
      </c>
      <c r="N50" s="4">
        <f>ROUNDUP(M50*G50,2)</f>
        <v>0.52</v>
      </c>
    </row>
    <row r="51" spans="1:15" ht="15.6" x14ac:dyDescent="0.3">
      <c r="A51" s="4"/>
      <c r="B51" s="4" t="s">
        <v>7</v>
      </c>
      <c r="C51" s="4" t="s">
        <v>8</v>
      </c>
      <c r="D51" s="4" t="s">
        <v>87</v>
      </c>
      <c r="E51" s="4" t="s">
        <v>145</v>
      </c>
      <c r="F51" s="8" t="s">
        <v>155</v>
      </c>
      <c r="G51" s="4">
        <v>1.9E-2</v>
      </c>
      <c r="H51" s="4"/>
      <c r="I51" s="4">
        <v>32</v>
      </c>
      <c r="J51" s="4">
        <f t="shared" si="3"/>
        <v>0.61</v>
      </c>
      <c r="K51" s="4">
        <f>I51-4*2</f>
        <v>24</v>
      </c>
      <c r="L51" s="4">
        <f t="shared" si="4"/>
        <v>0.46</v>
      </c>
      <c r="M51" s="4">
        <f>I51-10*2</f>
        <v>12</v>
      </c>
      <c r="N51" s="4">
        <f t="shared" si="5"/>
        <v>0.23</v>
      </c>
    </row>
    <row r="52" spans="1:15" x14ac:dyDescent="0.25">
      <c r="A52" s="4"/>
      <c r="B52" s="4" t="s">
        <v>9</v>
      </c>
      <c r="C52" s="4" t="s">
        <v>10</v>
      </c>
      <c r="D52" s="4" t="s">
        <v>86</v>
      </c>
      <c r="E52" s="4" t="s">
        <v>145</v>
      </c>
      <c r="F52" s="9" t="s">
        <v>156</v>
      </c>
      <c r="G52" s="4">
        <v>0.1226</v>
      </c>
      <c r="H52" s="4"/>
      <c r="I52" s="4">
        <v>1</v>
      </c>
      <c r="J52" s="4">
        <f>ROUNDUP(FG2*I52,2)</f>
        <v>0</v>
      </c>
      <c r="K52" s="4">
        <f>I52</f>
        <v>1</v>
      </c>
      <c r="L52" s="4">
        <f>ROUNDUP(K52*G52,2)</f>
        <v>0.13</v>
      </c>
      <c r="M52" s="4">
        <f>I52</f>
        <v>1</v>
      </c>
      <c r="N52" s="4">
        <f>ROUNDUP(M52*G52,2)</f>
        <v>0.13</v>
      </c>
    </row>
    <row r="53" spans="1:15" x14ac:dyDescent="0.25">
      <c r="A53" s="4" t="s">
        <v>119</v>
      </c>
      <c r="B53" s="4"/>
      <c r="C53" s="4"/>
      <c r="D53" s="4" t="s">
        <v>119</v>
      </c>
      <c r="E53" s="4" t="s">
        <v>120</v>
      </c>
      <c r="F53" s="4"/>
      <c r="G53" s="4">
        <v>2.38</v>
      </c>
      <c r="H53" s="4"/>
      <c r="I53" s="4">
        <v>1</v>
      </c>
      <c r="J53" s="4">
        <f t="shared" si="3"/>
        <v>2.38</v>
      </c>
      <c r="K53" s="4">
        <f>I53</f>
        <v>1</v>
      </c>
      <c r="L53" s="4">
        <f t="shared" si="4"/>
        <v>2.38</v>
      </c>
      <c r="M53" s="4">
        <f>K53</f>
        <v>1</v>
      </c>
      <c r="N53" s="4">
        <f t="shared" si="5"/>
        <v>2.38</v>
      </c>
    </row>
    <row r="54" spans="1:15" ht="15.6" x14ac:dyDescent="0.3">
      <c r="A54" s="4" t="s">
        <v>19</v>
      </c>
      <c r="B54" s="4" t="s">
        <v>20</v>
      </c>
      <c r="C54" s="4" t="s">
        <v>21</v>
      </c>
      <c r="D54" s="4" t="s">
        <v>132</v>
      </c>
      <c r="E54" s="4" t="s">
        <v>145</v>
      </c>
      <c r="F54" s="8" t="s">
        <v>154</v>
      </c>
      <c r="G54" s="4">
        <v>7.8600000000000003E-2</v>
      </c>
      <c r="H54" s="4"/>
      <c r="I54" s="4">
        <v>1</v>
      </c>
      <c r="J54" s="4">
        <f t="shared" si="3"/>
        <v>0.08</v>
      </c>
      <c r="K54" s="4">
        <f>I54</f>
        <v>1</v>
      </c>
      <c r="L54" s="4">
        <f t="shared" si="4"/>
        <v>0.08</v>
      </c>
      <c r="M54" s="4">
        <f>I54</f>
        <v>1</v>
      </c>
      <c r="N54" s="4">
        <f t="shared" si="5"/>
        <v>0.08</v>
      </c>
    </row>
    <row r="55" spans="1:15" ht="15.6" x14ac:dyDescent="0.3">
      <c r="A55" s="4" t="s">
        <v>28</v>
      </c>
      <c r="B55" s="4" t="s">
        <v>29</v>
      </c>
      <c r="C55" s="4" t="s">
        <v>30</v>
      </c>
      <c r="D55" s="4" t="s">
        <v>97</v>
      </c>
      <c r="E55" s="4" t="s">
        <v>145</v>
      </c>
      <c r="F55" s="8" t="s">
        <v>153</v>
      </c>
      <c r="G55" s="4">
        <v>3.4500000000000003E-2</v>
      </c>
      <c r="H55" s="4"/>
      <c r="I55" s="4">
        <v>1</v>
      </c>
      <c r="J55" s="4">
        <f t="shared" si="3"/>
        <v>0.04</v>
      </c>
      <c r="K55" s="4">
        <f>I55</f>
        <v>1</v>
      </c>
      <c r="L55" s="4">
        <f t="shared" si="4"/>
        <v>0.04</v>
      </c>
      <c r="M55" s="4">
        <f>I55</f>
        <v>1</v>
      </c>
      <c r="N55" s="4">
        <f t="shared" si="5"/>
        <v>0.04</v>
      </c>
    </row>
    <row r="56" spans="1:15" ht="15.6" x14ac:dyDescent="0.3">
      <c r="A56" s="4" t="s">
        <v>14</v>
      </c>
      <c r="B56" s="4" t="s">
        <v>4</v>
      </c>
      <c r="C56" s="4" t="s">
        <v>92</v>
      </c>
      <c r="D56" s="4" t="s">
        <v>85</v>
      </c>
      <c r="E56" s="4" t="s">
        <v>145</v>
      </c>
      <c r="F56" s="8" t="s">
        <v>151</v>
      </c>
      <c r="G56" s="4">
        <v>7.3300000000000004E-2</v>
      </c>
      <c r="H56" s="4" t="s">
        <v>84</v>
      </c>
      <c r="I56" s="4">
        <v>2</v>
      </c>
      <c r="J56" s="4">
        <f t="shared" si="3"/>
        <v>0.15000000000000002</v>
      </c>
      <c r="K56" s="4">
        <f>I56</f>
        <v>2</v>
      </c>
      <c r="L56" s="4">
        <f t="shared" si="4"/>
        <v>0.15000000000000002</v>
      </c>
      <c r="M56" s="4">
        <f>I56</f>
        <v>2</v>
      </c>
      <c r="N56" s="4">
        <f t="shared" si="5"/>
        <v>0.15000000000000002</v>
      </c>
    </row>
    <row r="57" spans="1:15" x14ac:dyDescent="0.25">
      <c r="A57" s="4"/>
      <c r="B57" s="4" t="s">
        <v>5</v>
      </c>
      <c r="C57" s="4" t="s">
        <v>6</v>
      </c>
      <c r="D57" s="4" t="s">
        <v>83</v>
      </c>
      <c r="E57" s="4" t="s">
        <v>145</v>
      </c>
      <c r="F57" s="9" t="s">
        <v>152</v>
      </c>
      <c r="G57" s="4">
        <v>0.25800000000000001</v>
      </c>
      <c r="H57" s="4" t="s">
        <v>84</v>
      </c>
      <c r="I57" s="4">
        <v>16</v>
      </c>
      <c r="J57" s="4">
        <f>ROUNDUP(G57*I57,2)</f>
        <v>4.13</v>
      </c>
      <c r="K57" s="4">
        <f>I57-4</f>
        <v>12</v>
      </c>
      <c r="L57" s="4">
        <f>ROUNDUP(K57*G57,2)</f>
        <v>3.0999999999999996</v>
      </c>
      <c r="M57" s="4">
        <f>I57-10</f>
        <v>6</v>
      </c>
      <c r="N57" s="4">
        <f>ROUNDUP(M57*G57,2)</f>
        <v>1.55</v>
      </c>
    </row>
    <row r="58" spans="1:15" ht="15.6" x14ac:dyDescent="0.3">
      <c r="A58" s="4" t="s">
        <v>55</v>
      </c>
      <c r="B58" s="4" t="s">
        <v>56</v>
      </c>
      <c r="C58" s="4" t="s">
        <v>57</v>
      </c>
      <c r="D58" s="4" t="s">
        <v>137</v>
      </c>
      <c r="E58" s="4" t="s">
        <v>145</v>
      </c>
      <c r="F58" s="8" t="s">
        <v>150</v>
      </c>
      <c r="G58" s="4">
        <v>0.14330000000000001</v>
      </c>
      <c r="H58" s="4" t="s">
        <v>58</v>
      </c>
      <c r="I58" s="4">
        <v>1</v>
      </c>
      <c r="J58" s="4">
        <f t="shared" si="3"/>
        <v>0.15000000000000002</v>
      </c>
      <c r="K58" s="4">
        <f>I58</f>
        <v>1</v>
      </c>
      <c r="L58" s="4">
        <f t="shared" si="4"/>
        <v>0.15000000000000002</v>
      </c>
      <c r="M58" s="4">
        <f>K58</f>
        <v>1</v>
      </c>
      <c r="N58" s="4">
        <f t="shared" si="5"/>
        <v>0.15000000000000002</v>
      </c>
    </row>
    <row r="59" spans="1:15" x14ac:dyDescent="0.25">
      <c r="A59" s="4" t="s">
        <v>64</v>
      </c>
      <c r="B59" s="4" t="s">
        <v>65</v>
      </c>
      <c r="C59" s="4" t="s">
        <v>66</v>
      </c>
      <c r="D59" s="4" t="s">
        <v>138</v>
      </c>
      <c r="E59" s="4" t="s">
        <v>77</v>
      </c>
      <c r="F59" s="4" t="s">
        <v>113</v>
      </c>
      <c r="G59" s="4">
        <v>2.56</v>
      </c>
      <c r="H59" s="4" t="s">
        <v>168</v>
      </c>
      <c r="I59" s="4">
        <v>1</v>
      </c>
      <c r="J59" s="4">
        <f t="shared" si="3"/>
        <v>2.56</v>
      </c>
      <c r="K59" s="4">
        <f>I59</f>
        <v>1</v>
      </c>
      <c r="L59" s="4">
        <f t="shared" si="4"/>
        <v>2.56</v>
      </c>
      <c r="M59" s="4">
        <f>K59</f>
        <v>1</v>
      </c>
      <c r="N59" s="4">
        <f t="shared" si="5"/>
        <v>2.56</v>
      </c>
    </row>
    <row r="60" spans="1:15" x14ac:dyDescent="0.25">
      <c r="A60" s="4" t="s">
        <v>82</v>
      </c>
      <c r="B60" s="4" t="s">
        <v>12</v>
      </c>
      <c r="C60" s="4" t="s">
        <v>33</v>
      </c>
      <c r="D60" s="4" t="s">
        <v>131</v>
      </c>
      <c r="E60" s="4" t="s">
        <v>145</v>
      </c>
      <c r="F60" s="9" t="s">
        <v>146</v>
      </c>
      <c r="G60" s="4">
        <v>2.5999999999999999E-2</v>
      </c>
      <c r="H60" s="4"/>
      <c r="I60" s="4">
        <v>6</v>
      </c>
      <c r="J60" s="4">
        <f t="shared" si="3"/>
        <v>0.16</v>
      </c>
      <c r="K60" s="4">
        <f>I60-1</f>
        <v>5</v>
      </c>
      <c r="L60" s="4">
        <f t="shared" si="4"/>
        <v>0.13</v>
      </c>
      <c r="M60" s="4">
        <f>I60-2</f>
        <v>4</v>
      </c>
      <c r="N60" s="4">
        <f t="shared" si="5"/>
        <v>0.11</v>
      </c>
    </row>
    <row r="61" spans="1:15" ht="15.6" x14ac:dyDescent="0.3">
      <c r="A61" s="4" t="s">
        <v>11</v>
      </c>
      <c r="B61" s="4" t="s">
        <v>12</v>
      </c>
      <c r="C61" s="4" t="s">
        <v>13</v>
      </c>
      <c r="D61" s="4" t="s">
        <v>131</v>
      </c>
      <c r="E61" s="4" t="s">
        <v>145</v>
      </c>
      <c r="F61" s="8" t="s">
        <v>147</v>
      </c>
      <c r="G61" s="4">
        <v>2.5999999999999999E-2</v>
      </c>
      <c r="H61" s="4"/>
      <c r="I61" s="4">
        <v>17</v>
      </c>
      <c r="J61" s="4">
        <f t="shared" si="3"/>
        <v>0.45</v>
      </c>
      <c r="K61" s="4">
        <f>I61-4</f>
        <v>13</v>
      </c>
      <c r="L61" s="4">
        <f t="shared" si="4"/>
        <v>0.34</v>
      </c>
      <c r="M61" s="4">
        <f>I61-10</f>
        <v>7</v>
      </c>
      <c r="N61" s="4">
        <f t="shared" si="5"/>
        <v>0.19</v>
      </c>
    </row>
    <row r="62" spans="1:15" ht="15.6" x14ac:dyDescent="0.3">
      <c r="A62" s="4" t="s">
        <v>17</v>
      </c>
      <c r="B62" s="4" t="s">
        <v>12</v>
      </c>
      <c r="C62" s="4" t="s">
        <v>18</v>
      </c>
      <c r="D62" s="4" t="s">
        <v>131</v>
      </c>
      <c r="E62" s="4" t="s">
        <v>145</v>
      </c>
      <c r="F62" s="8" t="s">
        <v>148</v>
      </c>
      <c r="G62" s="4">
        <v>2.5999999999999999E-2</v>
      </c>
      <c r="H62" s="4"/>
      <c r="I62" s="4">
        <v>36</v>
      </c>
      <c r="J62" s="4">
        <f t="shared" si="3"/>
        <v>0.94000000000000006</v>
      </c>
      <c r="K62" s="4">
        <f>I62-8</f>
        <v>28</v>
      </c>
      <c r="L62" s="4">
        <f t="shared" si="4"/>
        <v>0.73</v>
      </c>
      <c r="M62" s="4">
        <f>I62-20</f>
        <v>16</v>
      </c>
      <c r="N62" s="4">
        <f t="shared" si="5"/>
        <v>0.42</v>
      </c>
    </row>
    <row r="63" spans="1:15" ht="15.6" x14ac:dyDescent="0.3">
      <c r="A63" s="4" t="s">
        <v>37</v>
      </c>
      <c r="B63" s="4" t="s">
        <v>12</v>
      </c>
      <c r="C63" s="4" t="s">
        <v>38</v>
      </c>
      <c r="D63" s="4" t="s">
        <v>131</v>
      </c>
      <c r="E63" s="4" t="s">
        <v>145</v>
      </c>
      <c r="F63" s="8" t="s">
        <v>149</v>
      </c>
      <c r="G63" s="4">
        <v>2.1999999999999999E-2</v>
      </c>
      <c r="H63" s="4"/>
      <c r="I63" s="4">
        <v>16</v>
      </c>
      <c r="J63" s="4">
        <f t="shared" si="3"/>
        <v>0.36</v>
      </c>
      <c r="K63" s="4">
        <f>I63-4</f>
        <v>12</v>
      </c>
      <c r="L63" s="4">
        <f t="shared" si="4"/>
        <v>0.27</v>
      </c>
      <c r="M63" s="4">
        <f>I63-10</f>
        <v>6</v>
      </c>
      <c r="N63" s="4">
        <f t="shared" si="5"/>
        <v>0.14000000000000001</v>
      </c>
    </row>
    <row r="64" spans="1:15" ht="21" x14ac:dyDescent="0.4">
      <c r="I64" s="7" t="s">
        <v>104</v>
      </c>
      <c r="J64" s="7">
        <f>SUM(Tabelle13[Gesamt 16])</f>
        <v>44.070000000000007</v>
      </c>
      <c r="K64" s="7" t="s">
        <v>103</v>
      </c>
      <c r="L64" s="7">
        <f>SUM(Tabelle13[Gesamt 12])</f>
        <v>52.310000000000024</v>
      </c>
      <c r="M64" s="7" t="s">
        <v>103</v>
      </c>
      <c r="N64" s="7">
        <f>SUM(Tabelle13[Gesamt 6])</f>
        <v>26.71</v>
      </c>
      <c r="O64" s="7" t="s">
        <v>103</v>
      </c>
    </row>
  </sheetData>
  <phoneticPr fontId="20" type="noConversion"/>
  <hyperlinks>
    <hyperlink ref="F61" r:id="rId1" display="https://lcsc.com/product-detail/Chip-Resistor-Surface-Mount_UNI-ROYAL-Uniroyal-Elec-0805W8F1501T5E_C4310.html" xr:uid="{DA2AA332-0A80-4720-8AE3-4CBD7189B0F0}"/>
    <hyperlink ref="F60" r:id="rId2" display="https://lcsc.com/product-detail/Chip-Resistor-Surface-Mount_UNI-ROYAL-Uniroyal-Elec-0805W8F2200T5E_C17557.html" xr:uid="{08484545-D748-4E85-85EF-C576A7AE46E8}"/>
    <hyperlink ref="F62" r:id="rId3" display="https://lcsc.com/product-detail/Chip-Resistor-Surface-Mount_UNI-ROYAL-Uniroyal-Elec-0805W8F1002T5E_C17414.html" xr:uid="{4D10909C-C4AC-49F0-9AA7-D899BC6557CF}"/>
    <hyperlink ref="F63" r:id="rId4" display="https://lcsc.com/product-detail/Chip-Resistor-Surface-Mount_UNI-ROYAL-Uniroyal-Elec-0805W8J0332T5E_C26020.html" xr:uid="{FF903F41-72B4-41D3-9B6C-CECB0CF263A5}"/>
    <hyperlink ref="F58" r:id="rId5" display="https://lcsc.com/product-detail/Tactile-Switches_Omron-Electronics-B3F-1000_C93157.html" xr:uid="{FC97637B-A598-430C-A092-ED9B3683DECD}"/>
    <hyperlink ref="F56" r:id="rId6" display="https://lcsc.com/product-detail/Screw-terminal_JILN-JL500-50802G01_C709041.html" xr:uid="{9467708E-290A-4C98-AEC0-30C4257BD647}"/>
    <hyperlink ref="F57" r:id="rId7" display="https://lcsc.com/product-detail/Screw-terminal_JILN-JL500-50803G01_C387825.html" xr:uid="{31A9DAD8-09FB-45A2-AA71-DAB8082430D9}"/>
    <hyperlink ref="F55" r:id="rId8" display="https://lcsc.com/product-detail/Schottky-Barrier-Diodes-SBD_CBI-1N5817W-SJ_C2828419.html" xr:uid="{9DD96D68-E8AE-4BBB-A744-60BB0FCF7DB4}"/>
    <hyperlink ref="F54" r:id="rId9" display="https://lcsc.com/product-detail/Crystals_Yangxing-Tech-X49SD16MSD2SC_C16212.html" xr:uid="{14A7A86F-8D8D-4FA5-A1BF-26BA80969105}"/>
    <hyperlink ref="F51" r:id="rId10" display="https://lcsc.com/product-detail/Pin-Headers_BOOMELE-Boom-Precision-Elec-C49257_C49257.html" xr:uid="{F22E4B76-70FA-4D1B-85C1-716425ED0359}"/>
    <hyperlink ref="F52" r:id="rId11" display="https://lcsc.com/product-detail/Pin-Headers_HCTL-PZ254-2-05-Z-8-5_C2894966.html" xr:uid="{2B4B7986-8E58-4F40-B630-84D0A71FD24F}"/>
    <hyperlink ref="F50" r:id="rId12" display="https://lcsc.com/product-detail/MOSFETs_VBsemi-Elec-BS250FTA_C558099.html" xr:uid="{34383013-56C0-4996-97E3-F9C7D76A2550}"/>
    <hyperlink ref="F49" r:id="rId13" display="https://lcsc.com/product-detail/Optocouplers-Logic-Output_Everlight-Elec-6N137_C142297.html" xr:uid="{6309CE75-4BAE-47E4-8992-3189353B8311}"/>
    <hyperlink ref="F48" r:id="rId14" display="https://lcsc.com/product-detail/MOSFETs_VBsemi-Elec-BS170FTA_C558098.html" xr:uid="{3C8FCCDE-2A92-46CB-AEA0-25DC9939D645}"/>
    <hyperlink ref="F46" r:id="rId15" display="https://lcsc.com/product-detail/Light-Emitting-Diodes-span-style-background-color-ff0-LED-span_Foshan-NationStar-Optoelectronics-NCD0805R1_C84256.html" xr:uid="{586BE96B-0C08-4F34-8780-3445A7941F28}"/>
    <hyperlink ref="F44" r:id="rId16" display="https://lcsc.com/product-detail/Light-Emitting-Diodes-span-style-background-color-ff0-LED-span_Foshan-NationStar-Optoelectronics-NCD0805O1_C84262.html" xr:uid="{0179F28D-29B0-4460-A76B-215D28A14976}"/>
    <hyperlink ref="F45" r:id="rId17" display="https://lcsc.com/product-detail/Light-Emitting-Diodes-span-style-background-color-ff0-LED-span_Foshan-NationStar-Optoelectronics-NCD0805R1_C84256.html" xr:uid="{C57481AF-6286-481E-9231-9A32C80692FE}"/>
    <hyperlink ref="F37" r:id="rId18" display="https://lcsc.com/product-detail/Switching-Diode_JSMSEMI-1N4148W_C917030.html" xr:uid="{184DC769-602A-46FF-BD7E-B22FFC4E8D87}"/>
    <hyperlink ref="F41" r:id="rId19" display="https://lcsc.com/product-detail/Multilayer-Ceramic-Capacitors-MLCC-SMD-SMT_Samsung-Electro-Mechanics-CL21B104KBCNNNC_C1711.html" xr:uid="{0066973E-858B-4A44-85B6-9DAEFB6F6D0E}"/>
    <hyperlink ref="F42" r:id="rId20" display="https://lcsc.com/product-detail/Multilayer-Ceramic-Capacitors-MLCC-SMD-SMT_Samsung-Electro-Mechanics-CL21B334KBFNNNE_C73142.html" xr:uid="{9A927F8E-4C5E-4DE3-8AD8-873559255E6B}"/>
    <hyperlink ref="F43" r:id="rId21" display="https://lcsc.com/product-detail/Multilayer-Ceramic-Capacitors-MLCC-SMD-SMT_Samsung-Electro-Mechanics-CL21C220JBANNNC_C1804.html" xr:uid="{BCA9BE50-971B-485D-9862-D092781CEE5A}"/>
    <hyperlink ref="F47" r:id="rId22" display="https://lcsc.com/product-detail/span-style-background-color-ff0-USB-span-Connectors_SHOU-HAN-MicroXNJ_C404969.html" xr:uid="{CD7DEFAA-9391-4418-83E0-1A43F437DC75}"/>
  </hyperlinks>
  <pageMargins left="0.7" right="0.7" top="0.78740157499999996" bottom="0.78740157499999996" header="0.3" footer="0.3"/>
  <pageSetup paperSize="9" orientation="portrait" r:id="rId23"/>
  <tableParts count="2">
    <tablePart r:id="rId24"/>
    <tablePart r:id="rId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DCC_Decoder_1.0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Thorge Joswig</dc:creator>
  <cp:lastModifiedBy>Colin Schubert</cp:lastModifiedBy>
  <dcterms:created xsi:type="dcterms:W3CDTF">2022-02-02T21:11:02Z</dcterms:created>
  <dcterms:modified xsi:type="dcterms:W3CDTF">2022-02-06T00:53:27Z</dcterms:modified>
</cp:coreProperties>
</file>