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Алексей\цк\"/>
    </mc:Choice>
  </mc:AlternateContent>
  <xr:revisionPtr revIDLastSave="0" documentId="13_ncr:1_{615E973E-47A4-4BBB-8FD7-F0B19E72E8E9}" xr6:coauthVersionLast="45" xr6:coauthVersionMax="45" xr10:uidLastSave="{00000000-0000-0000-0000-000000000000}"/>
  <bookViews>
    <workbookView xWindow="-110" yWindow="-110" windowWidth="19420" windowHeight="10420" tabRatio="571" activeTab="1" xr2:uid="{00000000-000D-0000-FFFF-FFFF00000000}"/>
  </bookViews>
  <sheets>
    <sheet name="Задание 1 Вариант 5" sheetId="1" r:id="rId1"/>
    <sheet name="Задание 2 Вариант 3" sheetId="2" r:id="rId2"/>
    <sheet name="Задание 3 Вариант 5 Часть 1" sheetId="13" r:id="rId3"/>
    <sheet name="Задание 3 Вариант 5 Часть 2" sheetId="19" r:id="rId4"/>
  </sheets>
  <definedNames>
    <definedName name="solver_adj" localSheetId="2" hidden="1">'Задание 3 Вариант 5 Часть 1'!$H$2:$J$2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'Задание 3 Вариант 5 Часть 1'!$H$2:$J$2</definedName>
    <definedName name="solver_lhs2" localSheetId="2" hidden="1">'Задание 3 Вариант 5 Часть 1'!$L$8:$L$10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'Задание 3 Вариант 5 Часть 1'!$M$5</definedName>
    <definedName name="solver_pre" localSheetId="2" hidden="1">0.001</definedName>
    <definedName name="solver_rbv" localSheetId="2" hidden="1">2</definedName>
    <definedName name="solver_rel1" localSheetId="2" hidden="1">3</definedName>
    <definedName name="solver_rel2" localSheetId="2" hidden="1">1</definedName>
    <definedName name="solver_rhs1" localSheetId="2" hidden="1">0</definedName>
    <definedName name="solver_rhs2" localSheetId="2" hidden="1">'Задание 3 Вариант 5 Часть 1'!$M$8:$M$10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4" i="2"/>
  <c r="L8" i="2"/>
  <c r="L3" i="2"/>
  <c r="E9" i="2"/>
  <c r="L10" i="2"/>
  <c r="L5" i="2"/>
  <c r="F13" i="1"/>
  <c r="B18" i="1"/>
  <c r="B16" i="1"/>
  <c r="B17" i="1" s="1"/>
  <c r="B15" i="1"/>
  <c r="E13" i="1"/>
  <c r="D13" i="1"/>
  <c r="C14" i="1"/>
  <c r="G13" i="1" l="1"/>
  <c r="H13" i="1" s="1"/>
  <c r="I13" i="1" s="1"/>
  <c r="J13" i="1" s="1"/>
  <c r="K13" i="1" s="1"/>
  <c r="L13" i="1" s="1"/>
  <c r="B19" i="1"/>
  <c r="B20" i="1" s="1"/>
  <c r="B21" i="1" s="1"/>
  <c r="B22" i="1" s="1"/>
  <c r="B23" i="1" s="1"/>
  <c r="C15" i="1"/>
  <c r="D15" i="1"/>
  <c r="D14" i="1"/>
  <c r="U14" i="13"/>
  <c r="U15" i="13"/>
  <c r="U16" i="13"/>
  <c r="U17" i="13"/>
  <c r="U18" i="13"/>
  <c r="U19" i="13"/>
  <c r="U13" i="13"/>
  <c r="T14" i="13"/>
  <c r="T15" i="13"/>
  <c r="T16" i="13"/>
  <c r="T17" i="13"/>
  <c r="T18" i="13"/>
  <c r="T19" i="13"/>
  <c r="T13" i="13"/>
  <c r="S14" i="13"/>
  <c r="S15" i="13"/>
  <c r="S16" i="13"/>
  <c r="S17" i="13"/>
  <c r="S18" i="13"/>
  <c r="S19" i="13"/>
  <c r="S13" i="13"/>
  <c r="R14" i="13"/>
  <c r="R15" i="13"/>
  <c r="R16" i="13"/>
  <c r="R17" i="13"/>
  <c r="R18" i="13"/>
  <c r="R19" i="13"/>
  <c r="R13" i="13"/>
  <c r="L9" i="13"/>
  <c r="L10" i="13"/>
  <c r="L8" i="13"/>
  <c r="E8" i="13"/>
  <c r="M5" i="13"/>
  <c r="F5" i="13"/>
  <c r="E9" i="13"/>
  <c r="E10" i="13"/>
  <c r="C16" i="1" l="1"/>
  <c r="D16" i="1"/>
  <c r="C9" i="1"/>
  <c r="D9" i="1" s="1"/>
  <c r="E9" i="1" s="1"/>
  <c r="F9" i="1" s="1"/>
  <c r="G9" i="1" s="1"/>
  <c r="C8" i="1"/>
  <c r="D8" i="1" s="1"/>
  <c r="E8" i="1" s="1"/>
  <c r="F8" i="1" s="1"/>
  <c r="G8" i="1" s="1"/>
  <c r="H8" i="1" s="1"/>
  <c r="I8" i="1" s="1"/>
  <c r="C7" i="1"/>
  <c r="D7" i="1" s="1"/>
  <c r="E7" i="1" s="1"/>
  <c r="F7" i="1" s="1"/>
  <c r="G7" i="1" s="1"/>
  <c r="H7" i="1" s="1"/>
  <c r="I7" i="1" s="1"/>
  <c r="C3" i="1"/>
  <c r="D3" i="1" s="1"/>
  <c r="E3" i="1" s="1"/>
  <c r="F3" i="1" s="1"/>
  <c r="G3" i="1" s="1"/>
  <c r="H3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C17" i="1" l="1"/>
  <c r="E17" i="1"/>
  <c r="D17" i="1"/>
  <c r="E14" i="1" l="1"/>
  <c r="E15" i="1"/>
  <c r="E16" i="1"/>
  <c r="E18" i="1"/>
  <c r="C18" i="1"/>
  <c r="D18" i="1"/>
  <c r="E14" i="2"/>
  <c r="E15" i="2"/>
  <c r="E16" i="2"/>
  <c r="E17" i="2"/>
  <c r="E13" i="2"/>
  <c r="E4" i="2"/>
  <c r="G9" i="2" l="1"/>
  <c r="H9" i="2"/>
  <c r="I9" i="2"/>
  <c r="E18" i="2"/>
  <c r="F14" i="1"/>
  <c r="F15" i="1"/>
  <c r="F16" i="1"/>
  <c r="F17" i="1"/>
  <c r="F18" i="1"/>
  <c r="D19" i="1"/>
  <c r="E19" i="1"/>
  <c r="F19" i="1"/>
  <c r="C19" i="1"/>
  <c r="E5" i="2"/>
  <c r="E6" i="2"/>
  <c r="E7" i="2"/>
  <c r="E8" i="2"/>
  <c r="E10" i="2"/>
  <c r="G14" i="1" l="1"/>
  <c r="G15" i="1"/>
  <c r="G16" i="1"/>
  <c r="G17" i="1"/>
  <c r="G18" i="1"/>
  <c r="G19" i="1"/>
  <c r="C20" i="1"/>
  <c r="D20" i="1"/>
  <c r="E20" i="1"/>
  <c r="F20" i="1"/>
  <c r="H20" i="1"/>
  <c r="G20" i="1"/>
  <c r="E11" i="2"/>
  <c r="B11" i="1"/>
  <c r="H14" i="1" l="1"/>
  <c r="H15" i="1"/>
  <c r="H16" i="1"/>
  <c r="H17" i="1"/>
  <c r="H18" i="1"/>
  <c r="H19" i="1"/>
  <c r="I21" i="1"/>
  <c r="F21" i="1"/>
  <c r="H21" i="1"/>
  <c r="C21" i="1"/>
  <c r="E21" i="1"/>
  <c r="G21" i="1"/>
  <c r="D21" i="1"/>
  <c r="I14" i="1" l="1"/>
  <c r="I15" i="1"/>
  <c r="I16" i="1"/>
  <c r="I17" i="1"/>
  <c r="I18" i="1"/>
  <c r="I19" i="1"/>
  <c r="I20" i="1"/>
  <c r="F22" i="1"/>
  <c r="G22" i="1"/>
  <c r="H22" i="1"/>
  <c r="C22" i="1"/>
  <c r="E22" i="1"/>
  <c r="I22" i="1"/>
  <c r="J22" i="1"/>
  <c r="D22" i="1"/>
  <c r="J14" i="1" l="1"/>
  <c r="J15" i="1"/>
  <c r="J16" i="1"/>
  <c r="J17" i="1"/>
  <c r="J18" i="1"/>
  <c r="J19" i="1"/>
  <c r="J20" i="1"/>
  <c r="J21" i="1"/>
  <c r="E23" i="1"/>
  <c r="F23" i="1"/>
  <c r="I23" i="1"/>
  <c r="C23" i="1"/>
  <c r="G23" i="1"/>
  <c r="H23" i="1"/>
  <c r="J23" i="1"/>
  <c r="K23" i="1"/>
  <c r="D23" i="1"/>
  <c r="K14" i="1" l="1"/>
  <c r="K15" i="1"/>
  <c r="K16" i="1"/>
  <c r="K17" i="1"/>
  <c r="K18" i="1"/>
  <c r="K19" i="1"/>
  <c r="K20" i="1"/>
  <c r="K21" i="1"/>
  <c r="K22" i="1"/>
  <c r="L15" i="1" l="1"/>
  <c r="L14" i="1"/>
  <c r="L16" i="1"/>
  <c r="L17" i="1"/>
  <c r="L18" i="1"/>
  <c r="L19" i="1"/>
  <c r="L20" i="1"/>
  <c r="L21" i="1"/>
  <c r="L22" i="1"/>
  <c r="L23" i="1"/>
</calcChain>
</file>

<file path=xl/sharedStrings.xml><?xml version="1.0" encoding="utf-8"?>
<sst xmlns="http://schemas.openxmlformats.org/spreadsheetml/2006/main" count="85" uniqueCount="64">
  <si>
    <t>Задание №1</t>
  </si>
  <si>
    <t>1)</t>
  </si>
  <si>
    <t>2)</t>
  </si>
  <si>
    <t>3)</t>
  </si>
  <si>
    <t xml:space="preserve"> Задаине №2</t>
  </si>
  <si>
    <t>Задание №3</t>
  </si>
  <si>
    <t>x =</t>
  </si>
  <si>
    <t xml:space="preserve">y = </t>
  </si>
  <si>
    <t>"РОСТСЕЛЬМАШ" в кубке России</t>
  </si>
  <si>
    <t>Дата</t>
  </si>
  <si>
    <t>Соперники</t>
  </si>
  <si>
    <t>Кол-во мячей</t>
  </si>
  <si>
    <t>Забито</t>
  </si>
  <si>
    <t>Очки</t>
  </si>
  <si>
    <t>Пропу-щено</t>
  </si>
  <si>
    <t>Кавказбель</t>
  </si>
  <si>
    <t>Дружба</t>
  </si>
  <si>
    <t>Факул</t>
  </si>
  <si>
    <t>Гекрис</t>
  </si>
  <si>
    <t>Кубань</t>
  </si>
  <si>
    <t>Спартак (Анапа)</t>
  </si>
  <si>
    <t>Спартак (Москва)</t>
  </si>
  <si>
    <t>Кол-во очков за игру</t>
  </si>
  <si>
    <t>Выигрыш</t>
  </si>
  <si>
    <t>Ничья</t>
  </si>
  <si>
    <t>Поражение</t>
  </si>
  <si>
    <t>Распределение числа игр по результатам</t>
  </si>
  <si>
    <t>Воля</t>
  </si>
  <si>
    <t>Свобода</t>
  </si>
  <si>
    <t>Надежда</t>
  </si>
  <si>
    <t>Вера</t>
  </si>
  <si>
    <t>Счастье</t>
  </si>
  <si>
    <t>Кол-во матчей летом</t>
  </si>
  <si>
    <t>Кол-во игр где забито &gt; 1</t>
  </si>
  <si>
    <t>Вариант 15</t>
  </si>
  <si>
    <t>Кол-во игр где разница мячей &gt; 1</t>
  </si>
  <si>
    <t>--&gt;</t>
  </si>
  <si>
    <t>x1</t>
  </si>
  <si>
    <t>x2</t>
  </si>
  <si>
    <t>x3</t>
  </si>
  <si>
    <t>Результат</t>
  </si>
  <si>
    <t>Коэффициент функции</t>
  </si>
  <si>
    <t>max =</t>
  </si>
  <si>
    <t>Иксы системы</t>
  </si>
  <si>
    <t>Решение</t>
  </si>
  <si>
    <t xml:space="preserve">Максимально возможное решение </t>
  </si>
  <si>
    <t>Максимально возможное решение</t>
  </si>
  <si>
    <t>Наименование показателя</t>
  </si>
  <si>
    <t>Абсолютное значение, тыс. руб.</t>
  </si>
  <si>
    <t>на н.г.</t>
  </si>
  <si>
    <t>на к.г.</t>
  </si>
  <si>
    <t>Земельные участки</t>
  </si>
  <si>
    <t>Здания</t>
  </si>
  <si>
    <t>Сооружения и передаточные устройства</t>
  </si>
  <si>
    <t>Машины и оборудование</t>
  </si>
  <si>
    <t>Транспортные средства</t>
  </si>
  <si>
    <t>Производственный и хоз. инвентарь</t>
  </si>
  <si>
    <t>Другие виды основных средств</t>
  </si>
  <si>
    <t>Удельный вес</t>
  </si>
  <si>
    <t>Изменение удельного веса за год</t>
  </si>
  <si>
    <t>Темп прироста показателей</t>
  </si>
  <si>
    <t>y    \    x</t>
  </si>
  <si>
    <t>Данные анализа для первой таблицы</t>
  </si>
  <si>
    <t>Данные анализа для обеих таблицы(если нужно)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</si>
</sst>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[Red]0.0"/>
    <numFmt numFmtId="165" formatCode="0.0E+00"/>
    <numFmt numFmtId="166" formatCode="0.0"/>
    <numFmt numFmtId="167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7" fontId="4" fillId="0" borderId="12" xfId="0" applyNumberFormat="1" applyFont="1" applyBorder="1" applyAlignment="1">
      <alignment horizontal="center" vertical="center"/>
    </xf>
    <xf numFmtId="167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10" fontId="2" fillId="0" borderId="2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10" fontId="2" fillId="0" borderId="2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0" xfId="0" quotePrefix="1" applyFont="1" applyAlignment="1">
      <alignment vertical="center" wrapText="1"/>
    </xf>
    <xf numFmtId="166" fontId="2" fillId="0" borderId="2" xfId="0" applyNumberFormat="1" applyFont="1" applyBorder="1" applyAlignment="1">
      <alignment horizontal="center" vertical="center"/>
    </xf>
    <xf numFmtId="166" fontId="0" fillId="0" borderId="0" xfId="0" applyNumberFormat="1"/>
    <xf numFmtId="2" fontId="2" fillId="0" borderId="0" xfId="0" applyNumberFormat="1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6" fontId="4" fillId="0" borderId="4" xfId="0" quotePrefix="1" applyNumberFormat="1" applyFont="1" applyBorder="1" applyAlignment="1">
      <alignment horizontal="center" vertical="center" wrapText="1"/>
    </xf>
    <xf numFmtId="166" fontId="2" fillId="0" borderId="30" xfId="0" applyNumberFormat="1" applyFont="1" applyBorder="1" applyAlignment="1">
      <alignment horizontal="center" vertical="center"/>
    </xf>
    <xf numFmtId="166" fontId="2" fillId="0" borderId="31" xfId="0" applyNumberFormat="1" applyFont="1" applyBorder="1" applyAlignment="1">
      <alignment horizontal="center" vertical="center"/>
    </xf>
    <xf numFmtId="166" fontId="2" fillId="0" borderId="32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</cellXfs>
  <cellStyles count="2">
    <cellStyle name="Обычный" xfId="0" builtinId="0"/>
    <cellStyle name="Процентный" xfId="1" builtinId="5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25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706036745406806E-2"/>
          <c:y val="0.14856481481481484"/>
          <c:w val="0.82981474190726157"/>
          <c:h val="0.61498432487605714"/>
        </c:manualLayout>
      </c:layout>
      <c:surface3DChart>
        <c:wireframe val="0"/>
        <c:ser>
          <c:idx val="0"/>
          <c:order val="0"/>
          <c:tx>
            <c:strRef>
              <c:f>'Задание 1 Вариант 5'!$B$14</c:f>
              <c:strCache>
                <c:ptCount val="1"/>
                <c:pt idx="0">
                  <c:v>2,0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'Задание 1 Вариант 5'!$C$13:$L$13</c:f>
              <c:numCache>
                <c:formatCode>General</c:formatCode>
                <c:ptCount val="1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</c:numCache>
            </c:numRef>
          </c:cat>
          <c:val>
            <c:numRef>
              <c:f>'Задание 1 Вариант 5'!$C$14:$L$14</c:f>
              <c:numCache>
                <c:formatCode>0.0</c:formatCode>
                <c:ptCount val="10"/>
                <c:pt idx="0">
                  <c:v>0.51675926894961666</c:v>
                </c:pt>
                <c:pt idx="1">
                  <c:v>0.52336835376738322</c:v>
                </c:pt>
                <c:pt idx="2">
                  <c:v>0.52968874314510406</c:v>
                </c:pt>
                <c:pt idx="3">
                  <c:v>0.53574663519757115</c:v>
                </c:pt>
                <c:pt idx="4">
                  <c:v>0.54156455280121052</c:v>
                </c:pt>
                <c:pt idx="5">
                  <c:v>0.54716204424619685</c:v>
                </c:pt>
                <c:pt idx="6">
                  <c:v>0.55255621600202132</c:v>
                </c:pt>
                <c:pt idx="7">
                  <c:v>0.55776214550779635</c:v>
                </c:pt>
                <c:pt idx="8">
                  <c:v>0.56279320623276741</c:v>
                </c:pt>
                <c:pt idx="9">
                  <c:v>0.56766132729275631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1-4ACA-8455-5D0FDADBC319}"/>
            </c:ext>
          </c:extLst>
        </c:ser>
        <c:ser>
          <c:idx val="1"/>
          <c:order val="1"/>
          <c:tx>
            <c:strRef>
              <c:f>'Задание 1 Вариант 5'!$B$15</c:f>
              <c:strCache>
                <c:ptCount val="1"/>
                <c:pt idx="0">
                  <c:v>2,2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'Задание 1 Вариант 5'!$C$13:$L$13</c:f>
              <c:numCache>
                <c:formatCode>General</c:formatCode>
                <c:ptCount val="1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</c:numCache>
            </c:numRef>
          </c:cat>
          <c:val>
            <c:numRef>
              <c:f>'Задание 1 Вариант 5'!$C$15:$L$15</c:f>
              <c:numCache>
                <c:formatCode>0.0</c:formatCode>
                <c:ptCount val="10"/>
                <c:pt idx="0">
                  <c:v>0.86097567829505584</c:v>
                </c:pt>
                <c:pt idx="1">
                  <c:v>0.87194539731243981</c:v>
                </c:pt>
                <c:pt idx="2">
                  <c:v>0.88242703785209398</c:v>
                </c:pt>
                <c:pt idx="3">
                  <c:v>0.89246591552058596</c:v>
                </c:pt>
                <c:pt idx="4">
                  <c:v>0.90210079840967028</c:v>
                </c:pt>
                <c:pt idx="5">
                  <c:v>0.9113652009031733</c:v>
                </c:pt>
                <c:pt idx="6">
                  <c:v>0.92028835473783344</c:v>
                </c:pt>
                <c:pt idx="7">
                  <c:v>0.92889595339967834</c:v>
                </c:pt>
                <c:pt idx="8">
                  <c:v>0.93721073315903336</c:v>
                </c:pt>
                <c:pt idx="9">
                  <c:v>0.94525293371367036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1-4ACA-8455-5D0FDADBC319}"/>
            </c:ext>
          </c:extLst>
        </c:ser>
        <c:ser>
          <c:idx val="2"/>
          <c:order val="2"/>
          <c:tx>
            <c:strRef>
              <c:f>'Задание 1 Вариант 5'!$B$16</c:f>
              <c:strCache>
                <c:ptCount val="1"/>
                <c:pt idx="0">
                  <c:v>2,4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'Задание 1 Вариант 5'!$C$13:$L$13</c:f>
              <c:numCache>
                <c:formatCode>General</c:formatCode>
                <c:ptCount val="1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</c:numCache>
            </c:numRef>
          </c:cat>
          <c:val>
            <c:numRef>
              <c:f>'Задание 1 Вариант 5'!$C$16:$L$16</c:f>
              <c:numCache>
                <c:formatCode>0.0</c:formatCode>
                <c:ptCount val="10"/>
                <c:pt idx="0">
                  <c:v>1.1814881228437502</c:v>
                </c:pt>
                <c:pt idx="1">
                  <c:v>1.1964815748719828</c:v>
                </c:pt>
                <c:pt idx="2">
                  <c:v>1.2107958722596197</c:v>
                </c:pt>
                <c:pt idx="3">
                  <c:v>1.2244956323322065</c:v>
                </c:pt>
                <c:pt idx="4">
                  <c:v>1.2376358200397073</c:v>
                </c:pt>
                <c:pt idx="5">
                  <c:v>1.2502637353628594</c:v>
                </c:pt>
                <c:pt idx="6">
                  <c:v>1.2624204816718585</c:v>
                </c:pt>
                <c:pt idx="7">
                  <c:v>1.2741420770692689</c:v>
                </c:pt>
                <c:pt idx="8">
                  <c:v>1.2854603128210238</c:v>
                </c:pt>
                <c:pt idx="9">
                  <c:v>1.2964034280581227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1-4ACA-8455-5D0FDADBC319}"/>
            </c:ext>
          </c:extLst>
        </c:ser>
        <c:ser>
          <c:idx val="3"/>
          <c:order val="3"/>
          <c:tx>
            <c:strRef>
              <c:f>'Задание 1 Вариант 5'!$B$17</c:f>
              <c:strCache>
                <c:ptCount val="1"/>
                <c:pt idx="0">
                  <c:v>2,6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'Задание 1 Вариант 5'!$C$13:$L$13</c:f>
              <c:numCache>
                <c:formatCode>General</c:formatCode>
                <c:ptCount val="1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</c:numCache>
            </c:numRef>
          </c:cat>
          <c:val>
            <c:numRef>
              <c:f>'Задание 1 Вариант 5'!$C$17:$L$17</c:f>
              <c:numCache>
                <c:formatCode>0.0</c:formatCode>
                <c:ptCount val="10"/>
                <c:pt idx="0">
                  <c:v>1.4014614781271948</c:v>
                </c:pt>
                <c:pt idx="1">
                  <c:v>1.4191767665242556</c:v>
                </c:pt>
                <c:pt idx="2">
                  <c:v>1.4360750620454055</c:v>
                </c:pt>
                <c:pt idx="3">
                  <c:v>1.4522362212744515</c:v>
                </c:pt>
                <c:pt idx="4">
                  <c:v>1.4677277059379099</c:v>
                </c:pt>
                <c:pt idx="5">
                  <c:v>1.4826072594487205</c:v>
                </c:pt>
                <c:pt idx="6">
                  <c:v>1.4969248468350747</c:v>
                </c:pt>
                <c:pt idx="7">
                  <c:v>1.5107241005255532</c:v>
                </c:pt>
                <c:pt idx="8">
                  <c:v>1.5240434232192721</c:v>
                </c:pt>
                <c:pt idx="9">
                  <c:v>1.5369168458637523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81-4ACA-8455-5D0FDADBC319}"/>
            </c:ext>
          </c:extLst>
        </c:ser>
        <c:ser>
          <c:idx val="4"/>
          <c:order val="4"/>
          <c:tx>
            <c:strRef>
              <c:f>'Задание 1 Вариант 5'!$B$18</c:f>
              <c:strCache>
                <c:ptCount val="1"/>
                <c:pt idx="0">
                  <c:v>2,8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1 Вариант 5'!$C$13:$L$13</c:f>
              <c:numCache>
                <c:formatCode>General</c:formatCode>
                <c:ptCount val="1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</c:numCache>
            </c:numRef>
          </c:cat>
          <c:val>
            <c:numRef>
              <c:f>'Задание 1 Вариант 5'!$C$18:$L$18</c:f>
              <c:numCache>
                <c:formatCode>0.0</c:formatCode>
                <c:ptCount val="10"/>
                <c:pt idx="0">
                  <c:v>1.5079830484656471</c:v>
                </c:pt>
                <c:pt idx="1">
                  <c:v>1.5269751920408925</c:v>
                </c:pt>
                <c:pt idx="2">
                  <c:v>1.5450749717728349</c:v>
                </c:pt>
                <c:pt idx="3">
                  <c:v>1.5623723227516355</c:v>
                </c:pt>
                <c:pt idx="4">
                  <c:v>1.5789425793608485</c:v>
                </c:pt>
                <c:pt idx="5">
                  <c:v>1.5948498080783877</c:v>
                </c:pt>
                <c:pt idx="6">
                  <c:v>1.6101491667160479</c:v>
                </c:pt>
                <c:pt idx="7">
                  <c:v>1.6248886299481964</c:v>
                </c:pt>
                <c:pt idx="8">
                  <c:v>1.6391102858022479</c:v>
                </c:pt>
                <c:pt idx="9">
                  <c:v>1.6528513319385578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81-4ACA-8455-5D0FDADBC319}"/>
            </c:ext>
          </c:extLst>
        </c:ser>
        <c:ser>
          <c:idx val="5"/>
          <c:order val="5"/>
          <c:tx>
            <c:strRef>
              <c:f>'Задание 1 Вариант 5'!$B$19</c:f>
              <c:strCache>
                <c:ptCount val="1"/>
                <c:pt idx="0">
                  <c:v>3,0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'Задание 1 Вариант 5'!$C$13:$L$13</c:f>
              <c:numCache>
                <c:formatCode>General</c:formatCode>
                <c:ptCount val="1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</c:numCache>
            </c:numRef>
          </c:cat>
          <c:val>
            <c:numRef>
              <c:f>'Задание 1 Вариант 5'!$C$19:$L$19</c:f>
              <c:numCache>
                <c:formatCode>0.0</c:formatCode>
                <c:ptCount val="10"/>
                <c:pt idx="0">
                  <c:v>1.5445601833693865</c:v>
                </c:pt>
                <c:pt idx="1">
                  <c:v>1.5639506428506844</c:v>
                </c:pt>
                <c:pt idx="2">
                  <c:v>1.5824115904704217</c:v>
                </c:pt>
                <c:pt idx="3">
                  <c:v>1.6000401130553807</c:v>
                </c:pt>
                <c:pt idx="4">
                  <c:v>1.6169166696742505</c:v>
                </c:pt>
                <c:pt idx="5">
                  <c:v>1.6331091414427954</c:v>
                </c:pt>
                <c:pt idx="6">
                  <c:v>1.6486756158447287</c:v>
                </c:pt>
                <c:pt idx="7">
                  <c:v>1.6636663766777666</c:v>
                </c:pt>
                <c:pt idx="8">
                  <c:v>1.6781253718926106</c:v>
                </c:pt>
                <c:pt idx="9">
                  <c:v>1.6920913249000902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81-4ACA-8455-5D0FDADBC319}"/>
            </c:ext>
          </c:extLst>
        </c:ser>
        <c:ser>
          <c:idx val="6"/>
          <c:order val="6"/>
          <c:tx>
            <c:strRef>
              <c:f>'Задание 1 Вариант 5'!$B$20</c:f>
              <c:strCache>
                <c:ptCount val="1"/>
                <c:pt idx="0">
                  <c:v>3,2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'Задание 1 Вариант 5'!$C$13:$L$13</c:f>
              <c:numCache>
                <c:formatCode>General</c:formatCode>
                <c:ptCount val="1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</c:numCache>
            </c:numRef>
          </c:cat>
          <c:val>
            <c:numRef>
              <c:f>'Задание 1 Вариант 5'!$C$20:$L$20</c:f>
              <c:numCache>
                <c:formatCode>0.0</c:formatCode>
                <c:ptCount val="10"/>
                <c:pt idx="0">
                  <c:v>1.5551464031132158</c:v>
                </c:pt>
                <c:pt idx="1">
                  <c:v>1.5746196212039736</c:v>
                </c:pt>
                <c:pt idx="2">
                  <c:v>1.5931383070530174</c:v>
                </c:pt>
                <c:pt idx="3">
                  <c:v>1.6108065248059333</c:v>
                </c:pt>
                <c:pt idx="4">
                  <c:v>1.6277093293795251</c:v>
                </c:pt>
                <c:pt idx="5">
                  <c:v>1.6439177601448105</c:v>
                </c:pt>
                <c:pt idx="6">
                  <c:v>1.6594921519530321</c:v>
                </c:pt>
                <c:pt idx="7">
                  <c:v>1.6744844350659362</c:v>
                </c:pt>
                <c:pt idx="8">
                  <c:v>1.688939793732811</c:v>
                </c:pt>
                <c:pt idx="9">
                  <c:v>1.702897899386955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81-4ACA-8455-5D0FDADBC319}"/>
            </c:ext>
          </c:extLst>
        </c:ser>
        <c:ser>
          <c:idx val="7"/>
          <c:order val="7"/>
          <c:tx>
            <c:strRef>
              <c:f>'Задание 1 Вариант 5'!$B$21</c:f>
              <c:strCache>
                <c:ptCount val="1"/>
                <c:pt idx="0">
                  <c:v>3,4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'Задание 1 Вариант 5'!$C$13:$L$13</c:f>
              <c:numCache>
                <c:formatCode>General</c:formatCode>
                <c:ptCount val="1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</c:numCache>
            </c:numRef>
          </c:cat>
          <c:val>
            <c:numRef>
              <c:f>'Задание 1 Вариант 5'!$C$21:$L$21</c:f>
              <c:numCache>
                <c:formatCode>0.0</c:formatCode>
                <c:ptCount val="10"/>
                <c:pt idx="0">
                  <c:v>1.4909164675952622</c:v>
                </c:pt>
                <c:pt idx="1">
                  <c:v>1.5095535349719205</c:v>
                </c:pt>
                <c:pt idx="2">
                  <c:v>1.527253191551855</c:v>
                </c:pt>
                <c:pt idx="3">
                  <c:v>1.5441231655277443</c:v>
                </c:pt>
                <c:pt idx="4">
                  <c:v>1.5602499031404524</c:v>
                </c:pt>
                <c:pt idx="5">
                  <c:v>1.5757046718398167</c:v>
                </c:pt>
                <c:pt idx="6">
                  <c:v>1.5905474283415919</c:v>
                </c:pt>
                <c:pt idx="7">
                  <c:v>1.6048294124666949</c:v>
                </c:pt>
                <c:pt idx="8">
                  <c:v>1.6185949663842056</c:v>
                </c:pt>
                <c:pt idx="9">
                  <c:v>1.6318828576604376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81-4ACA-8455-5D0FDADBC319}"/>
            </c:ext>
          </c:extLst>
        </c:ser>
        <c:ser>
          <c:idx val="8"/>
          <c:order val="8"/>
          <c:tx>
            <c:strRef>
              <c:f>'Задание 1 Вариант 5'!$B$22</c:f>
              <c:strCache>
                <c:ptCount val="1"/>
                <c:pt idx="0">
                  <c:v>3,6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'Задание 1 Вариант 5'!$C$13:$L$13</c:f>
              <c:numCache>
                <c:formatCode>General</c:formatCode>
                <c:ptCount val="1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</c:numCache>
            </c:numRef>
          </c:cat>
          <c:val>
            <c:numRef>
              <c:f>'Задание 1 Вариант 5'!$C$22:$L$22</c:f>
              <c:numCache>
                <c:formatCode>0.0</c:formatCode>
                <c:ptCount val="10"/>
                <c:pt idx="0">
                  <c:v>1.2973265837557038</c:v>
                </c:pt>
                <c:pt idx="1">
                  <c:v>1.3135348082281533</c:v>
                </c:pt>
                <c:pt idx="2">
                  <c:v>1.3289020883145539</c:v>
                </c:pt>
                <c:pt idx="3">
                  <c:v>1.3435317083817035</c:v>
                </c:pt>
                <c:pt idx="4">
                  <c:v>1.3575045015425633</c:v>
                </c:pt>
                <c:pt idx="5">
                  <c:v>1.370885969183905</c:v>
                </c:pt>
                <c:pt idx="6">
                  <c:v>1.3837305458861691</c:v>
                </c:pt>
                <c:pt idx="7">
                  <c:v>1.3960843372198715</c:v>
                </c:pt>
                <c:pt idx="8">
                  <c:v>1.407986975290606</c:v>
                </c:pt>
                <c:pt idx="9">
                  <c:v>1.4194729320584034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81-4ACA-8455-5D0FDADBC319}"/>
            </c:ext>
          </c:extLst>
        </c:ser>
        <c:ser>
          <c:idx val="9"/>
          <c:order val="9"/>
          <c:tx>
            <c:strRef>
              <c:f>'Задание 1 Вариант 5'!$B$23</c:f>
              <c:strCache>
                <c:ptCount val="1"/>
                <c:pt idx="0">
                  <c:v>3,8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'Задание 1 Вариант 5'!$C$13:$L$13</c:f>
              <c:numCache>
                <c:formatCode>General</c:formatCode>
                <c:ptCount val="1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</c:numCache>
            </c:numRef>
          </c:cat>
          <c:val>
            <c:numRef>
              <c:f>'Задание 1 Вариант 5'!$C$23:$L$23</c:f>
              <c:numCache>
                <c:formatCode>0.0</c:formatCode>
                <c:ptCount val="10"/>
                <c:pt idx="0">
                  <c:v>0.97667161238136435</c:v>
                </c:pt>
                <c:pt idx="1">
                  <c:v>0.98888653976951046</c:v>
                </c:pt>
                <c:pt idx="2">
                  <c:v>1.0004424901649331</c:v>
                </c:pt>
                <c:pt idx="3">
                  <c:v>1.0114276547541061</c:v>
                </c:pt>
                <c:pt idx="4">
                  <c:v>1.0219086835917388</c:v>
                </c:pt>
                <c:pt idx="5">
                  <c:v>1.0319383378424418</c:v>
                </c:pt>
                <c:pt idx="6">
                  <c:v>1.0415597606940648</c:v>
                </c:pt>
                <c:pt idx="7">
                  <c:v>1.0508090743882101</c:v>
                </c:pt>
                <c:pt idx="8">
                  <c:v>1.0597170675545358</c:v>
                </c:pt>
                <c:pt idx="9">
                  <c:v>1.0683103503425024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81-4ACA-8455-5D0FDADBC31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44182208"/>
        <c:axId val="801954576"/>
        <c:axId val="777973104"/>
      </c:surface3DChart>
      <c:catAx>
        <c:axId val="6441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ru-RU"/>
                  <a:t>сь</a:t>
                </a:r>
                <a:r>
                  <a:rPr lang="ru-RU" baseline="0"/>
                  <a:t> </a:t>
                </a:r>
                <a:r>
                  <a:rPr lang="en-US" baseline="0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428147419072616"/>
              <c:y val="0.79775043744531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954576"/>
        <c:crosses val="autoZero"/>
        <c:auto val="1"/>
        <c:lblAlgn val="ctr"/>
        <c:lblOffset val="100"/>
        <c:noMultiLvlLbl val="0"/>
      </c:catAx>
      <c:valAx>
        <c:axId val="8019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функции</a:t>
                </a:r>
              </a:p>
            </c:rich>
          </c:tx>
          <c:layout>
            <c:manualLayout>
              <c:xMode val="edge"/>
              <c:yMode val="edge"/>
              <c:x val="9.8573053368328958E-2"/>
              <c:y val="0.35279454651501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182208"/>
        <c:crosses val="autoZero"/>
        <c:crossBetween val="midCat"/>
      </c:valAx>
      <c:serAx>
        <c:axId val="77797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</a:t>
                </a:r>
                <a:r>
                  <a:rPr lang="ru-RU" baseline="0"/>
                  <a:t> </a:t>
                </a:r>
                <a:r>
                  <a:rPr lang="en-US" baseline="0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5788517060367455"/>
              <c:y val="0.62670676744471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95457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3834208223972"/>
          <c:y val="0.88483741615631384"/>
          <c:w val="0.47162204724409451"/>
          <c:h val="7.5167563965417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Структура основных средств предприятия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ряд 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A1-4048-810A-4F0C127D60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A1-4048-810A-4F0C127D60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A1-4048-810A-4F0C127D60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A1-4048-810A-4F0C127D60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A1-4048-810A-4F0C127D60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A1-4048-810A-4F0C127D60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A1-4048-810A-4F0C127D60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Земельные участки</c:v>
              </c:pt>
              <c:pt idx="1">
                <c:v>Здания</c:v>
              </c:pt>
              <c:pt idx="2">
                <c:v>Сооружения и передаточные устройства</c:v>
              </c:pt>
              <c:pt idx="3">
                <c:v>Машины и оборудования</c:v>
              </c:pt>
              <c:pt idx="4">
                <c:v>Странспортные средства</c:v>
              </c:pt>
              <c:pt idx="5">
                <c:v>Производственный хоз. Инвентарь</c:v>
              </c:pt>
              <c:pt idx="6">
                <c:v>Другие виды основных средств</c:v>
              </c:pt>
            </c:strLit>
          </c:cat>
          <c:val>
            <c:numRef>
              <c:f>'Задание 3 Вариант 5 Часть 1'!$S$13:$S$19</c:f>
              <c:numCache>
                <c:formatCode>0.00%</c:formatCode>
                <c:ptCount val="7"/>
                <c:pt idx="0">
                  <c:v>4.763204428936909E-2</c:v>
                </c:pt>
                <c:pt idx="1">
                  <c:v>0.20528651193925437</c:v>
                </c:pt>
                <c:pt idx="2">
                  <c:v>0.19291416061791369</c:v>
                </c:pt>
                <c:pt idx="3">
                  <c:v>0.51789918537554458</c:v>
                </c:pt>
                <c:pt idx="4">
                  <c:v>2.7825939561789213E-2</c:v>
                </c:pt>
                <c:pt idx="5">
                  <c:v>7.9781770856526407E-3</c:v>
                </c:pt>
                <c:pt idx="6">
                  <c:v>4.6398113047637789E-4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9A1-4048-810A-4F0C127D60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977324585642922"/>
          <c:y val="0.14939045206761742"/>
          <c:w val="0.38354850535969315"/>
          <c:h val="0.79954040709946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Анализ основных средств предприятия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Начало года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Земельные участки</c:v>
              </c:pt>
              <c:pt idx="1">
                <c:v>Здания</c:v>
              </c:pt>
              <c:pt idx="2">
                <c:v>Сооружения и передаточные устройства</c:v>
              </c:pt>
              <c:pt idx="3">
                <c:v>Машины и оборудования</c:v>
              </c:pt>
              <c:pt idx="4">
                <c:v>Странспортные средства</c:v>
              </c:pt>
              <c:pt idx="5">
                <c:v>Производственный хоз. Инвентарь</c:v>
              </c:pt>
              <c:pt idx="6">
                <c:v>Другие виды основных средств</c:v>
              </c:pt>
            </c:strLit>
          </c:cat>
          <c:val>
            <c:numRef>
              <c:f>'Задание 3 Вариант 5 Часть 1'!$P$13:$P$19</c:f>
              <c:numCache>
                <c:formatCode>General</c:formatCode>
                <c:ptCount val="7"/>
                <c:pt idx="0">
                  <c:v>33159</c:v>
                </c:pt>
                <c:pt idx="1">
                  <c:v>139362</c:v>
                </c:pt>
                <c:pt idx="2">
                  <c:v>127327</c:v>
                </c:pt>
                <c:pt idx="3">
                  <c:v>262482</c:v>
                </c:pt>
                <c:pt idx="4">
                  <c:v>17532</c:v>
                </c:pt>
                <c:pt idx="5">
                  <c:v>4966</c:v>
                </c:pt>
                <c:pt idx="6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A-470F-ACDC-F3B6389B5DFA}"/>
            </c:ext>
          </c:extLst>
        </c:ser>
        <c:ser>
          <c:idx val="1"/>
          <c:order val="1"/>
          <c:tx>
            <c:v>Конец года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Земельные участки</c:v>
              </c:pt>
              <c:pt idx="1">
                <c:v>Здания</c:v>
              </c:pt>
              <c:pt idx="2">
                <c:v>Сооружения и передаточные устройства</c:v>
              </c:pt>
              <c:pt idx="3">
                <c:v>Машины и оборудования</c:v>
              </c:pt>
              <c:pt idx="4">
                <c:v>Странспортные средства</c:v>
              </c:pt>
              <c:pt idx="5">
                <c:v>Производственный хоз. Инвентарь</c:v>
              </c:pt>
              <c:pt idx="6">
                <c:v>Другие виды основных средств</c:v>
              </c:pt>
            </c:strLit>
          </c:cat>
          <c:val>
            <c:numRef>
              <c:f>'Задание 3 Вариант 5 Часть 1'!$Q$13:$Q$19</c:f>
              <c:numCache>
                <c:formatCode>General</c:formatCode>
                <c:ptCount val="7"/>
                <c:pt idx="0">
                  <c:v>33159</c:v>
                </c:pt>
                <c:pt idx="1">
                  <c:v>142910</c:v>
                </c:pt>
                <c:pt idx="2">
                  <c:v>134297</c:v>
                </c:pt>
                <c:pt idx="3">
                  <c:v>360535</c:v>
                </c:pt>
                <c:pt idx="4">
                  <c:v>19371</c:v>
                </c:pt>
                <c:pt idx="5">
                  <c:v>5554</c:v>
                </c:pt>
                <c:pt idx="6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A-470F-ACDC-F3B6389B5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491663"/>
        <c:axId val="365290431"/>
      </c:barChart>
      <c:catAx>
        <c:axId val="58949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290431"/>
        <c:crosses val="autoZero"/>
        <c:auto val="1"/>
        <c:lblAlgn val="ctr"/>
        <c:lblOffset val="100"/>
        <c:noMultiLvlLbl val="0"/>
      </c:catAx>
      <c:valAx>
        <c:axId val="3652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49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22225</xdr:colOff>
      <xdr:row>12</xdr:row>
      <xdr:rowOff>0</xdr:rowOff>
    </xdr:from>
    <xdr:to>
      <xdr:col>19</xdr:col>
      <xdr:colOff>320675</xdr:colOff>
      <xdr:row>25</xdr:row>
      <xdr:rowOff>171450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87E3288-74DC-4DA0-BF28-CF3E9D66F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435428</xdr:colOff>
      <xdr:row>28</xdr:row>
      <xdr:rowOff>9070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A0F3A68-2A31-4130-BA86-845A23EDE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447221</xdr:colOff>
      <xdr:row>0</xdr:row>
      <xdr:rowOff>0</xdr:rowOff>
    </xdr:from>
    <xdr:to>
      <xdr:col>22</xdr:col>
      <xdr:colOff>131535</xdr:colOff>
      <xdr:row>28</xdr:row>
      <xdr:rowOff>0</xdr:rowOff>
    </xdr:to>
    <xdr:graphicFrame macro="">
      <xdr:nvGraphicFramePr>
        <xdr:cNvPr id="4" name="Диаграмма 4">
          <a:extLst>
            <a:ext uri="{FF2B5EF4-FFF2-40B4-BE49-F238E27FC236}">
              <a16:creationId xmlns:a16="http://schemas.microsoft.com/office/drawing/2014/main" id="{5CAD887D-42DC-4A06-8E00-98E181D77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opLeftCell="A11" workbookViewId="0">
      <selection activeCell="B13" sqref="B13"/>
    </sheetView>
  </sheetViews>
  <sheetFormatPr defaultRowHeight="14.5" x14ac:dyDescent="0.35"/>
  <cols>
    <col min="1" max="1" width="12.453125" customWidth="1"/>
    <col min="2" max="2" width="10.08984375" bestFit="1" customWidth="1"/>
    <col min="3" max="9" width="9.08984375" bestFit="1" customWidth="1"/>
    <col min="10" max="13" width="8.81640625" bestFit="1" customWidth="1"/>
  </cols>
  <sheetData>
    <row r="1" spans="1:17" ht="15.5" x14ac:dyDescent="0.35">
      <c r="A1" s="3" t="s">
        <v>34</v>
      </c>
      <c r="O1" s="1"/>
      <c r="P1" s="1"/>
    </row>
    <row r="2" spans="1:17" ht="15.5" x14ac:dyDescent="0.3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5" x14ac:dyDescent="0.35">
      <c r="A3" s="1" t="s">
        <v>1</v>
      </c>
      <c r="B3" s="31">
        <v>4</v>
      </c>
      <c r="C3" s="31">
        <f>B3+9</f>
        <v>13</v>
      </c>
      <c r="D3" s="31">
        <f t="shared" ref="D3:H3" si="0">C3+9</f>
        <v>22</v>
      </c>
      <c r="E3" s="31">
        <f t="shared" si="0"/>
        <v>31</v>
      </c>
      <c r="F3" s="31">
        <f t="shared" si="0"/>
        <v>40</v>
      </c>
      <c r="G3" s="31">
        <f t="shared" si="0"/>
        <v>49</v>
      </c>
      <c r="H3" s="31">
        <f t="shared" si="0"/>
        <v>58</v>
      </c>
      <c r="I3" s="1"/>
      <c r="J3" s="1"/>
      <c r="K3" s="1"/>
      <c r="L3" s="1"/>
      <c r="M3" s="1"/>
      <c r="N3" s="1"/>
      <c r="O3" s="1"/>
      <c r="P3" s="1"/>
      <c r="Q3" s="1"/>
    </row>
    <row r="4" spans="1:17" ht="15.5" x14ac:dyDescent="0.35">
      <c r="A4" s="1" t="s">
        <v>2</v>
      </c>
      <c r="B4" s="32">
        <v>0.21</v>
      </c>
      <c r="C4" s="32">
        <f>B4+9%</f>
        <v>0.3</v>
      </c>
      <c r="D4" s="32">
        <f t="shared" ref="D4:M4" si="1">C4+9%</f>
        <v>0.39</v>
      </c>
      <c r="E4" s="32">
        <f t="shared" si="1"/>
        <v>0.48</v>
      </c>
      <c r="F4" s="32">
        <f t="shared" si="1"/>
        <v>0.56999999999999995</v>
      </c>
      <c r="G4" s="32">
        <f t="shared" si="1"/>
        <v>0.65999999999999992</v>
      </c>
      <c r="H4" s="32">
        <f t="shared" si="1"/>
        <v>0.74999999999999989</v>
      </c>
      <c r="I4" s="32">
        <f t="shared" si="1"/>
        <v>0.83999999999999986</v>
      </c>
      <c r="J4" s="32">
        <f t="shared" si="1"/>
        <v>0.92999999999999983</v>
      </c>
      <c r="K4" s="32">
        <f t="shared" si="1"/>
        <v>1.0199999999999998</v>
      </c>
      <c r="L4" s="32">
        <f t="shared" si="1"/>
        <v>1.1099999999999999</v>
      </c>
      <c r="M4" s="32">
        <f t="shared" si="1"/>
        <v>1.2</v>
      </c>
      <c r="N4" s="1"/>
      <c r="O4" s="1"/>
      <c r="P4" s="1"/>
      <c r="Q4" s="1"/>
    </row>
    <row r="5" spans="1:17" ht="15.5" x14ac:dyDescent="0.35">
      <c r="A5" s="1" t="s">
        <v>3</v>
      </c>
      <c r="B5" s="33">
        <v>1.4</v>
      </c>
      <c r="C5" s="33">
        <v>2.9</v>
      </c>
      <c r="D5" s="33">
        <v>4.4000000000000004</v>
      </c>
      <c r="E5" s="33">
        <v>5.9</v>
      </c>
      <c r="F5" s="33">
        <v>7.4</v>
      </c>
      <c r="G5" s="2"/>
      <c r="H5" s="2"/>
      <c r="I5" s="2"/>
      <c r="J5" s="2"/>
      <c r="K5" s="2"/>
      <c r="L5" s="2"/>
      <c r="M5" s="2"/>
      <c r="N5" s="1"/>
      <c r="O5" s="1"/>
      <c r="P5" s="1"/>
      <c r="Q5" s="1"/>
    </row>
    <row r="6" spans="1:17" ht="15.5" x14ac:dyDescent="0.35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5" x14ac:dyDescent="0.35">
      <c r="A7" s="1" t="s">
        <v>1</v>
      </c>
      <c r="B7" s="33">
        <v>1</v>
      </c>
      <c r="C7" s="33">
        <f>B7*1.7</f>
        <v>1.7</v>
      </c>
      <c r="D7" s="33">
        <f t="shared" ref="D7:I7" si="2">C7*1.7</f>
        <v>2.8899999999999997</v>
      </c>
      <c r="E7" s="33">
        <f t="shared" si="2"/>
        <v>4.9129999999999994</v>
      </c>
      <c r="F7" s="33">
        <f t="shared" si="2"/>
        <v>8.3520999999999983</v>
      </c>
      <c r="G7" s="33">
        <f t="shared" si="2"/>
        <v>14.198569999999997</v>
      </c>
      <c r="H7" s="33">
        <f t="shared" si="2"/>
        <v>24.137568999999992</v>
      </c>
      <c r="I7" s="33">
        <f t="shared" si="2"/>
        <v>41.033867299999983</v>
      </c>
      <c r="J7" s="1"/>
      <c r="K7" s="1"/>
      <c r="L7" s="1"/>
      <c r="M7" s="1"/>
      <c r="N7" s="1"/>
      <c r="O7" s="1"/>
      <c r="P7" s="1"/>
      <c r="Q7" s="1"/>
    </row>
    <row r="8" spans="1:17" ht="15.5" x14ac:dyDescent="0.35">
      <c r="A8" s="1" t="s">
        <v>2</v>
      </c>
      <c r="B8" s="34">
        <v>6.1999999999999999E-8</v>
      </c>
      <c r="C8" s="34">
        <f>B8*0.5</f>
        <v>3.1E-8</v>
      </c>
      <c r="D8" s="34">
        <f t="shared" ref="D8:I8" si="3">C8*0.5</f>
        <v>1.55E-8</v>
      </c>
      <c r="E8" s="34">
        <f t="shared" si="3"/>
        <v>7.7499999999999999E-9</v>
      </c>
      <c r="F8" s="34">
        <f t="shared" si="3"/>
        <v>3.875E-9</v>
      </c>
      <c r="G8" s="34">
        <f t="shared" si="3"/>
        <v>1.9375E-9</v>
      </c>
      <c r="H8" s="34">
        <f t="shared" si="3"/>
        <v>9.6874999999999999E-10</v>
      </c>
      <c r="I8" s="34">
        <f t="shared" si="3"/>
        <v>4.8437499999999999E-10</v>
      </c>
      <c r="J8" s="1"/>
      <c r="K8" s="1"/>
      <c r="L8" s="1"/>
      <c r="M8" s="1"/>
      <c r="N8" s="1"/>
      <c r="O8" s="1"/>
      <c r="P8" s="1"/>
      <c r="Q8" s="1"/>
    </row>
    <row r="9" spans="1:17" ht="15.5" x14ac:dyDescent="0.35">
      <c r="A9" s="1" t="s">
        <v>3</v>
      </c>
      <c r="B9" s="35">
        <v>5.5</v>
      </c>
      <c r="C9" s="35">
        <f>B9*0.9</f>
        <v>4.95</v>
      </c>
      <c r="D9" s="35">
        <f t="shared" ref="D9:G9" si="4">C9*0.9</f>
        <v>4.4550000000000001</v>
      </c>
      <c r="E9" s="35">
        <f t="shared" si="4"/>
        <v>4.0095000000000001</v>
      </c>
      <c r="F9" s="35">
        <f t="shared" si="4"/>
        <v>3.6085500000000001</v>
      </c>
      <c r="G9" s="35">
        <f t="shared" si="4"/>
        <v>3.2476950000000002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6" thickBot="1" x14ac:dyDescent="0.4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" thickBot="1" x14ac:dyDescent="0.4">
      <c r="A11" s="1" t="s">
        <v>1</v>
      </c>
      <c r="B11" s="58">
        <f>(TAN(SIN(SQRT(ABS(2*H11+E11))^(1/3)))^4)/(4*FACT(E11)+H11)</f>
        <v>0.20436283453165696</v>
      </c>
      <c r="C11" s="36" t="s">
        <v>36</v>
      </c>
      <c r="D11" s="57" t="s">
        <v>6</v>
      </c>
      <c r="E11" s="30">
        <v>3</v>
      </c>
      <c r="F11" s="1"/>
      <c r="G11" s="30" t="s">
        <v>7</v>
      </c>
      <c r="H11" s="30">
        <v>4</v>
      </c>
      <c r="I11" s="1"/>
      <c r="J11" s="1"/>
      <c r="K11" s="1"/>
      <c r="L11" s="1"/>
      <c r="M11" s="1"/>
      <c r="N11" s="1"/>
      <c r="O11" s="1"/>
      <c r="P11" s="1"/>
    </row>
    <row r="12" spans="1:17" ht="16" thickBot="1" x14ac:dyDescent="0.4">
      <c r="A12" s="1"/>
      <c r="B12" s="78"/>
      <c r="C12" s="36"/>
      <c r="D12" s="37"/>
      <c r="E12" s="37"/>
      <c r="F12" s="1"/>
      <c r="G12" s="37"/>
      <c r="H12" s="37"/>
      <c r="I12" s="1"/>
      <c r="J12" s="1"/>
      <c r="K12" s="1"/>
      <c r="L12" s="1"/>
      <c r="M12" s="1"/>
      <c r="N12" s="1"/>
      <c r="O12" s="1"/>
      <c r="P12" s="1"/>
    </row>
    <row r="13" spans="1:17" ht="16.5" thickTop="1" thickBot="1" x14ac:dyDescent="0.4">
      <c r="A13" s="1" t="s">
        <v>2</v>
      </c>
      <c r="B13" s="80" t="s">
        <v>61</v>
      </c>
      <c r="C13" s="80">
        <v>10</v>
      </c>
      <c r="D13" s="80">
        <f>C13+0.5</f>
        <v>10.5</v>
      </c>
      <c r="E13" s="80">
        <f t="shared" ref="E13:L13" si="5">D13+0.5</f>
        <v>11</v>
      </c>
      <c r="F13" s="80">
        <f>E13+0.5</f>
        <v>11.5</v>
      </c>
      <c r="G13" s="80">
        <f t="shared" si="5"/>
        <v>12</v>
      </c>
      <c r="H13" s="80">
        <f t="shared" si="5"/>
        <v>12.5</v>
      </c>
      <c r="I13" s="80">
        <f t="shared" si="5"/>
        <v>13</v>
      </c>
      <c r="J13" s="80">
        <f t="shared" si="5"/>
        <v>13.5</v>
      </c>
      <c r="K13" s="80">
        <f t="shared" si="5"/>
        <v>14</v>
      </c>
      <c r="L13" s="80">
        <f t="shared" si="5"/>
        <v>14.5</v>
      </c>
      <c r="M13" s="1"/>
      <c r="N13" s="1"/>
      <c r="O13" s="1"/>
      <c r="P13" s="1"/>
    </row>
    <row r="14" spans="1:17" ht="16.5" thickTop="1" thickBot="1" x14ac:dyDescent="0.4">
      <c r="A14" s="1"/>
      <c r="B14" s="81">
        <v>2</v>
      </c>
      <c r="C14" s="84">
        <f>LOG10(ABS(C$13*$B14)+4*SQRT(ABS(C$13-2*$B14))^(1/3))/EXP(ABS($B14-3)^3)</f>
        <v>0.51675926894961666</v>
      </c>
      <c r="D14" s="85">
        <f t="shared" ref="D14:L23" si="6">LOG10(ABS(D$13*$B14)+4*SQRT(ABS(D$13-2*$B14))^(1/3))/EXP(ABS($B14-3)^3)</f>
        <v>0.52336835376738322</v>
      </c>
      <c r="E14" s="85">
        <f t="shared" si="6"/>
        <v>0.52968874314510406</v>
      </c>
      <c r="F14" s="85">
        <f t="shared" si="6"/>
        <v>0.53574663519757115</v>
      </c>
      <c r="G14" s="85">
        <f t="shared" si="6"/>
        <v>0.54156455280121052</v>
      </c>
      <c r="H14" s="85">
        <f t="shared" si="6"/>
        <v>0.54716204424619685</v>
      </c>
      <c r="I14" s="85">
        <f t="shared" si="6"/>
        <v>0.55255621600202132</v>
      </c>
      <c r="J14" s="85">
        <f t="shared" si="6"/>
        <v>0.55776214550779635</v>
      </c>
      <c r="K14" s="85">
        <f t="shared" si="6"/>
        <v>0.56279320623276741</v>
      </c>
      <c r="L14" s="85">
        <f t="shared" si="6"/>
        <v>0.56766132729275631</v>
      </c>
      <c r="M14" s="1"/>
      <c r="N14" s="1"/>
      <c r="O14" s="1"/>
      <c r="P14" s="1"/>
    </row>
    <row r="15" spans="1:17" ht="16.5" thickTop="1" thickBot="1" x14ac:dyDescent="0.4">
      <c r="A15" s="75"/>
      <c r="B15" s="82">
        <f>B14+0.2</f>
        <v>2.2000000000000002</v>
      </c>
      <c r="C15" s="83">
        <f t="shared" ref="C15:C23" si="7">LOG10(ABS(C$13*$B15)+4*SQRT(ABS(C$13-2*$B15))^(1/3))/EXP(ABS($B15-3)^3)</f>
        <v>0.86097567829505584</v>
      </c>
      <c r="D15" s="76">
        <f t="shared" si="6"/>
        <v>0.87194539731243981</v>
      </c>
      <c r="E15" s="76">
        <f t="shared" si="6"/>
        <v>0.88242703785209398</v>
      </c>
      <c r="F15" s="76">
        <f t="shared" si="6"/>
        <v>0.89246591552058596</v>
      </c>
      <c r="G15" s="76">
        <f t="shared" si="6"/>
        <v>0.90210079840967028</v>
      </c>
      <c r="H15" s="76">
        <f t="shared" si="6"/>
        <v>0.9113652009031733</v>
      </c>
      <c r="I15" s="76">
        <f t="shared" si="6"/>
        <v>0.92028835473783344</v>
      </c>
      <c r="J15" s="76">
        <f t="shared" si="6"/>
        <v>0.92889595339967834</v>
      </c>
      <c r="K15" s="76">
        <f t="shared" si="6"/>
        <v>0.93721073315903336</v>
      </c>
      <c r="L15" s="76">
        <f t="shared" si="6"/>
        <v>0.94525293371367036</v>
      </c>
      <c r="M15" s="1"/>
      <c r="N15" s="1"/>
      <c r="O15" s="1"/>
      <c r="P15" s="1"/>
    </row>
    <row r="16" spans="1:17" ht="16.5" thickTop="1" thickBot="1" x14ac:dyDescent="0.4">
      <c r="A16" s="75"/>
      <c r="B16" s="82">
        <f t="shared" ref="B16:B23" si="8">B15+0.2</f>
        <v>2.4000000000000004</v>
      </c>
      <c r="C16" s="83">
        <f t="shared" si="7"/>
        <v>1.1814881228437502</v>
      </c>
      <c r="D16" s="76">
        <f t="shared" si="6"/>
        <v>1.1964815748719828</v>
      </c>
      <c r="E16" s="76">
        <f t="shared" si="6"/>
        <v>1.2107958722596197</v>
      </c>
      <c r="F16" s="76">
        <f t="shared" si="6"/>
        <v>1.2244956323322065</v>
      </c>
      <c r="G16" s="76">
        <f t="shared" si="6"/>
        <v>1.2376358200397073</v>
      </c>
      <c r="H16" s="76">
        <f t="shared" si="6"/>
        <v>1.2502637353628594</v>
      </c>
      <c r="I16" s="76">
        <f t="shared" si="6"/>
        <v>1.2624204816718585</v>
      </c>
      <c r="J16" s="76">
        <f t="shared" si="6"/>
        <v>1.2741420770692689</v>
      </c>
      <c r="K16" s="76">
        <f t="shared" si="6"/>
        <v>1.2854603128210238</v>
      </c>
      <c r="L16" s="76">
        <f t="shared" si="6"/>
        <v>1.2964034280581227</v>
      </c>
      <c r="M16" s="1"/>
      <c r="N16" s="1"/>
      <c r="O16" s="1"/>
      <c r="P16" s="1"/>
    </row>
    <row r="17" spans="1:16" ht="16.5" thickTop="1" thickBot="1" x14ac:dyDescent="0.4">
      <c r="A17" s="75"/>
      <c r="B17" s="82">
        <f t="shared" si="8"/>
        <v>2.6000000000000005</v>
      </c>
      <c r="C17" s="83">
        <f t="shared" si="7"/>
        <v>1.4014614781271948</v>
      </c>
      <c r="D17" s="76">
        <f t="shared" si="6"/>
        <v>1.4191767665242556</v>
      </c>
      <c r="E17" s="76">
        <f t="shared" si="6"/>
        <v>1.4360750620454055</v>
      </c>
      <c r="F17" s="76">
        <f t="shared" si="6"/>
        <v>1.4522362212744515</v>
      </c>
      <c r="G17" s="76">
        <f t="shared" si="6"/>
        <v>1.4677277059379099</v>
      </c>
      <c r="H17" s="76">
        <f t="shared" si="6"/>
        <v>1.4826072594487205</v>
      </c>
      <c r="I17" s="76">
        <f t="shared" si="6"/>
        <v>1.4969248468350747</v>
      </c>
      <c r="J17" s="76">
        <f t="shared" si="6"/>
        <v>1.5107241005255532</v>
      </c>
      <c r="K17" s="76">
        <f t="shared" si="6"/>
        <v>1.5240434232192721</v>
      </c>
      <c r="L17" s="76">
        <f t="shared" si="6"/>
        <v>1.5369168458637523</v>
      </c>
      <c r="M17" s="1"/>
      <c r="N17" s="1"/>
      <c r="O17" s="1"/>
      <c r="P17" s="1"/>
    </row>
    <row r="18" spans="1:16" ht="16.5" thickTop="1" thickBot="1" x14ac:dyDescent="0.4">
      <c r="A18" s="75"/>
      <c r="B18" s="82">
        <f>B17+0.2</f>
        <v>2.8000000000000007</v>
      </c>
      <c r="C18" s="83">
        <f t="shared" si="7"/>
        <v>1.5079830484656471</v>
      </c>
      <c r="D18" s="76">
        <f t="shared" si="6"/>
        <v>1.5269751920408925</v>
      </c>
      <c r="E18" s="76">
        <f t="shared" si="6"/>
        <v>1.5450749717728349</v>
      </c>
      <c r="F18" s="76">
        <f t="shared" si="6"/>
        <v>1.5623723227516355</v>
      </c>
      <c r="G18" s="76">
        <f t="shared" si="6"/>
        <v>1.5789425793608485</v>
      </c>
      <c r="H18" s="76">
        <f t="shared" si="6"/>
        <v>1.5948498080783877</v>
      </c>
      <c r="I18" s="76">
        <f t="shared" si="6"/>
        <v>1.6101491667160479</v>
      </c>
      <c r="J18" s="76">
        <f t="shared" si="6"/>
        <v>1.6248886299481964</v>
      </c>
      <c r="K18" s="76">
        <f t="shared" si="6"/>
        <v>1.6391102858022479</v>
      </c>
      <c r="L18" s="76">
        <f t="shared" si="6"/>
        <v>1.6528513319385578</v>
      </c>
      <c r="M18" s="1"/>
      <c r="N18" s="1"/>
      <c r="O18" s="1"/>
      <c r="P18" s="1"/>
    </row>
    <row r="19" spans="1:16" ht="16.5" thickTop="1" thickBot="1" x14ac:dyDescent="0.4">
      <c r="A19" s="1"/>
      <c r="B19" s="82">
        <f t="shared" si="8"/>
        <v>3.0000000000000009</v>
      </c>
      <c r="C19" s="83">
        <f t="shared" si="7"/>
        <v>1.5445601833693865</v>
      </c>
      <c r="D19" s="76">
        <f t="shared" si="6"/>
        <v>1.5639506428506844</v>
      </c>
      <c r="E19" s="76">
        <f t="shared" si="6"/>
        <v>1.5824115904704217</v>
      </c>
      <c r="F19" s="76">
        <f t="shared" si="6"/>
        <v>1.6000401130553807</v>
      </c>
      <c r="G19" s="76">
        <f t="shared" si="6"/>
        <v>1.6169166696742505</v>
      </c>
      <c r="H19" s="76">
        <f t="shared" si="6"/>
        <v>1.6331091414427954</v>
      </c>
      <c r="I19" s="76">
        <f t="shared" si="6"/>
        <v>1.6486756158447287</v>
      </c>
      <c r="J19" s="76">
        <f t="shared" si="6"/>
        <v>1.6636663766777666</v>
      </c>
      <c r="K19" s="76">
        <f t="shared" si="6"/>
        <v>1.6781253718926106</v>
      </c>
      <c r="L19" s="76">
        <f t="shared" si="6"/>
        <v>1.6920913249000902</v>
      </c>
      <c r="M19" s="1"/>
      <c r="N19" s="1"/>
    </row>
    <row r="20" spans="1:16" ht="16.5" thickTop="1" thickBot="1" x14ac:dyDescent="0.4">
      <c r="A20" s="1"/>
      <c r="B20" s="82">
        <f t="shared" si="8"/>
        <v>3.2000000000000011</v>
      </c>
      <c r="C20" s="83">
        <f t="shared" si="7"/>
        <v>1.5551464031132158</v>
      </c>
      <c r="D20" s="76">
        <f t="shared" si="6"/>
        <v>1.5746196212039736</v>
      </c>
      <c r="E20" s="76">
        <f t="shared" si="6"/>
        <v>1.5931383070530174</v>
      </c>
      <c r="F20" s="76">
        <f t="shared" si="6"/>
        <v>1.6108065248059333</v>
      </c>
      <c r="G20" s="76">
        <f t="shared" si="6"/>
        <v>1.6277093293795251</v>
      </c>
      <c r="H20" s="76">
        <f t="shared" si="6"/>
        <v>1.6439177601448105</v>
      </c>
      <c r="I20" s="76">
        <f t="shared" si="6"/>
        <v>1.6594921519530321</v>
      </c>
      <c r="J20" s="76">
        <f t="shared" si="6"/>
        <v>1.6744844350659362</v>
      </c>
      <c r="K20" s="76">
        <f t="shared" si="6"/>
        <v>1.688939793732811</v>
      </c>
      <c r="L20" s="76">
        <f t="shared" si="6"/>
        <v>1.702897899386955</v>
      </c>
      <c r="M20" s="1"/>
    </row>
    <row r="21" spans="1:16" ht="16.5" thickTop="1" thickBot="1" x14ac:dyDescent="0.4">
      <c r="A21" s="1"/>
      <c r="B21" s="82">
        <f t="shared" si="8"/>
        <v>3.4000000000000012</v>
      </c>
      <c r="C21" s="83">
        <f t="shared" si="7"/>
        <v>1.4909164675952622</v>
      </c>
      <c r="D21" s="76">
        <f t="shared" si="6"/>
        <v>1.5095535349719205</v>
      </c>
      <c r="E21" s="76">
        <f t="shared" si="6"/>
        <v>1.527253191551855</v>
      </c>
      <c r="F21" s="76">
        <f t="shared" si="6"/>
        <v>1.5441231655277443</v>
      </c>
      <c r="G21" s="76">
        <f t="shared" si="6"/>
        <v>1.5602499031404524</v>
      </c>
      <c r="H21" s="76">
        <f t="shared" si="6"/>
        <v>1.5757046718398167</v>
      </c>
      <c r="I21" s="76">
        <f t="shared" si="6"/>
        <v>1.5905474283415919</v>
      </c>
      <c r="J21" s="76">
        <f t="shared" si="6"/>
        <v>1.6048294124666949</v>
      </c>
      <c r="K21" s="76">
        <f t="shared" si="6"/>
        <v>1.6185949663842056</v>
      </c>
      <c r="L21" s="76">
        <f t="shared" si="6"/>
        <v>1.6318828576604376</v>
      </c>
      <c r="M21" s="1"/>
    </row>
    <row r="22" spans="1:16" ht="16.5" thickTop="1" thickBot="1" x14ac:dyDescent="0.4">
      <c r="A22" s="1"/>
      <c r="B22" s="82">
        <f t="shared" si="8"/>
        <v>3.6000000000000014</v>
      </c>
      <c r="C22" s="83">
        <f t="shared" si="7"/>
        <v>1.2973265837557038</v>
      </c>
      <c r="D22" s="76">
        <f t="shared" si="6"/>
        <v>1.3135348082281533</v>
      </c>
      <c r="E22" s="76">
        <f t="shared" si="6"/>
        <v>1.3289020883145539</v>
      </c>
      <c r="F22" s="76">
        <f t="shared" si="6"/>
        <v>1.3435317083817035</v>
      </c>
      <c r="G22" s="76">
        <f t="shared" si="6"/>
        <v>1.3575045015425633</v>
      </c>
      <c r="H22" s="76">
        <f t="shared" si="6"/>
        <v>1.370885969183905</v>
      </c>
      <c r="I22" s="76">
        <f t="shared" si="6"/>
        <v>1.3837305458861691</v>
      </c>
      <c r="J22" s="76">
        <f t="shared" si="6"/>
        <v>1.3960843372198715</v>
      </c>
      <c r="K22" s="76">
        <f t="shared" si="6"/>
        <v>1.407986975290606</v>
      </c>
      <c r="L22" s="76">
        <f t="shared" si="6"/>
        <v>1.4194729320584034</v>
      </c>
    </row>
    <row r="23" spans="1:16" ht="16.5" thickTop="1" thickBot="1" x14ac:dyDescent="0.4">
      <c r="A23" s="1"/>
      <c r="B23" s="82">
        <f>B22+0.2</f>
        <v>3.8000000000000016</v>
      </c>
      <c r="C23" s="83">
        <f t="shared" si="7"/>
        <v>0.97667161238136435</v>
      </c>
      <c r="D23" s="76">
        <f t="shared" si="6"/>
        <v>0.98888653976951046</v>
      </c>
      <c r="E23" s="76">
        <f t="shared" si="6"/>
        <v>1.0004424901649331</v>
      </c>
      <c r="F23" s="76">
        <f t="shared" si="6"/>
        <v>1.0114276547541061</v>
      </c>
      <c r="G23" s="76">
        <f t="shared" si="6"/>
        <v>1.0219086835917388</v>
      </c>
      <c r="H23" s="76">
        <f t="shared" si="6"/>
        <v>1.0319383378424418</v>
      </c>
      <c r="I23" s="76">
        <f t="shared" si="6"/>
        <v>1.0415597606940648</v>
      </c>
      <c r="J23" s="76">
        <f t="shared" si="6"/>
        <v>1.0508090743882101</v>
      </c>
      <c r="K23" s="76">
        <f t="shared" si="6"/>
        <v>1.0597170675545358</v>
      </c>
      <c r="L23" s="76">
        <f t="shared" si="6"/>
        <v>1.0683103503425024</v>
      </c>
    </row>
    <row r="24" spans="1:16" ht="15" thickTop="1" x14ac:dyDescent="0.3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1:16" x14ac:dyDescent="0.3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1:16" x14ac:dyDescent="0.3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1:16" x14ac:dyDescent="0.3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1:16" x14ac:dyDescent="0.3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1:16" x14ac:dyDescent="0.3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1:16" x14ac:dyDescent="0.3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1:16" x14ac:dyDescent="0.3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1:16" x14ac:dyDescent="0.3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 x14ac:dyDescent="0.3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 x14ac:dyDescent="0.3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B12D4-26CE-4BD2-B66C-E4FCD7BBAA1D}">
  <dimension ref="A1:S55"/>
  <sheetViews>
    <sheetView tabSelected="1" workbookViewId="0">
      <selection activeCell="N1" sqref="N1"/>
    </sheetView>
  </sheetViews>
  <sheetFormatPr defaultRowHeight="14.5" x14ac:dyDescent="0.35"/>
  <cols>
    <col min="1" max="1" width="7.90625" bestFit="1" customWidth="1"/>
    <col min="2" max="2" width="10.54296875" bestFit="1" customWidth="1"/>
    <col min="3" max="3" width="6.7265625" bestFit="1" customWidth="1"/>
    <col min="4" max="4" width="6.90625" bestFit="1" customWidth="1"/>
    <col min="5" max="5" width="5.36328125" bestFit="1" customWidth="1"/>
    <col min="6" max="6" width="3.6328125" customWidth="1"/>
    <col min="7" max="7" width="9.26953125" bestFit="1" customWidth="1"/>
    <col min="8" max="8" width="6.08984375" bestFit="1" customWidth="1"/>
    <col min="9" max="9" width="10.453125" bestFit="1" customWidth="1"/>
    <col min="11" max="11" width="24.1796875" customWidth="1"/>
    <col min="12" max="12" width="19.90625" customWidth="1"/>
    <col min="14" max="14" width="13.81640625" customWidth="1"/>
    <col min="15" max="15" width="11.81640625" customWidth="1"/>
  </cols>
  <sheetData>
    <row r="1" spans="1:19" ht="15.5" thickBot="1" x14ac:dyDescent="0.4">
      <c r="A1" s="61" t="s">
        <v>8</v>
      </c>
      <c r="B1" s="61"/>
      <c r="C1" s="61"/>
      <c r="D1" s="61"/>
      <c r="E1" s="61"/>
      <c r="F1" s="5"/>
      <c r="G1" s="5"/>
      <c r="H1" s="5"/>
      <c r="I1" s="5"/>
      <c r="J1" s="6"/>
      <c r="K1" s="6"/>
      <c r="L1" s="6"/>
      <c r="M1" s="6"/>
      <c r="N1" s="6"/>
      <c r="O1" s="6"/>
      <c r="P1" s="4"/>
      <c r="Q1" s="4"/>
      <c r="R1" s="4"/>
      <c r="S1" s="4"/>
    </row>
    <row r="2" spans="1:19" ht="15.5" thickTop="1" thickBot="1" x14ac:dyDescent="0.4">
      <c r="A2" s="62" t="s">
        <v>9</v>
      </c>
      <c r="B2" s="60" t="s">
        <v>10</v>
      </c>
      <c r="C2" s="60" t="s">
        <v>11</v>
      </c>
      <c r="D2" s="63"/>
      <c r="E2" s="64" t="s">
        <v>13</v>
      </c>
      <c r="F2" s="6"/>
      <c r="G2" s="60" t="s">
        <v>22</v>
      </c>
      <c r="H2" s="60"/>
      <c r="I2" s="60"/>
      <c r="J2" s="6"/>
      <c r="K2" s="60" t="s">
        <v>62</v>
      </c>
      <c r="L2" s="60"/>
      <c r="M2" s="6"/>
      <c r="N2" s="90"/>
      <c r="O2" s="90"/>
      <c r="P2" s="4"/>
      <c r="Q2" s="4"/>
      <c r="R2" s="4"/>
      <c r="S2" s="4"/>
    </row>
    <row r="3" spans="1:19" ht="29" thickTop="1" thickBot="1" x14ac:dyDescent="0.4">
      <c r="A3" s="62"/>
      <c r="B3" s="60"/>
      <c r="C3" s="10" t="s">
        <v>12</v>
      </c>
      <c r="D3" s="16" t="s">
        <v>14</v>
      </c>
      <c r="E3" s="65"/>
      <c r="F3" s="6"/>
      <c r="G3" s="10" t="s">
        <v>23</v>
      </c>
      <c r="H3" s="10" t="s">
        <v>24</v>
      </c>
      <c r="I3" s="10" t="s">
        <v>25</v>
      </c>
      <c r="J3" s="6"/>
      <c r="K3" s="15" t="s">
        <v>33</v>
      </c>
      <c r="L3" s="10">
        <f>SUM(IF(C4+D4&gt;1,1,0),IF(C5+D5&gt;1,1,0),IF(C6+D6&gt;1,1,0),IF(C7+D7&gt;1,1,0),IF(C8+D8&gt;1,1,0),IF(C9+D9&gt;1,1,0),IF(C10+D10&gt;1,1,0))</f>
        <v>6</v>
      </c>
      <c r="M3" s="6"/>
      <c r="N3" s="89"/>
      <c r="O3" s="89"/>
      <c r="P3" s="4"/>
      <c r="Q3" s="4"/>
      <c r="R3" s="4"/>
      <c r="S3" s="4"/>
    </row>
    <row r="4" spans="1:19" ht="28.5" thickBot="1" x14ac:dyDescent="0.4">
      <c r="A4" s="7">
        <v>33878</v>
      </c>
      <c r="B4" s="9" t="s">
        <v>15</v>
      </c>
      <c r="C4" s="6">
        <v>3</v>
      </c>
      <c r="D4" s="6">
        <v>0</v>
      </c>
      <c r="E4" s="17">
        <f>IF(C4&gt;D4,$G$4,IF(C4=D4,$H$4,$I$4))</f>
        <v>3</v>
      </c>
      <c r="F4" s="6"/>
      <c r="G4" s="10">
        <v>3</v>
      </c>
      <c r="H4" s="10">
        <v>1</v>
      </c>
      <c r="I4" s="10">
        <v>0</v>
      </c>
      <c r="J4" s="6"/>
      <c r="K4" s="15" t="s">
        <v>35</v>
      </c>
      <c r="L4" s="10">
        <f>SUM(IF(ABS(C4-D4)&gt;1,1,0),IF(ABS(C5-D5)&gt;1,1,0),IF(ABS(C6-D6)&gt;1,1,0),IF(ABS(C7-D7)&gt;1,1,0),IF(ABS(C8-D8)&gt;1,1,0),IF(ABS(C9-D9)&gt;1,1,0),IF(ABS(C10-D10)&gt;1,1,0))</f>
        <v>4</v>
      </c>
      <c r="M4" s="6"/>
      <c r="N4" s="13"/>
      <c r="O4" s="13"/>
      <c r="P4" s="4"/>
      <c r="Q4" s="4"/>
      <c r="R4" s="4"/>
      <c r="S4" s="4"/>
    </row>
    <row r="5" spans="1:19" ht="15" thickBot="1" x14ac:dyDescent="0.4">
      <c r="A5" s="7">
        <v>33922</v>
      </c>
      <c r="B5" s="9" t="s">
        <v>16</v>
      </c>
      <c r="C5" s="6">
        <v>0</v>
      </c>
      <c r="D5" s="6">
        <v>4</v>
      </c>
      <c r="E5" s="18">
        <f t="shared" ref="E5:E10" si="0">IF(C5&gt;D5,$G$4,IF(C5=D5,$H$4,$I$4))</f>
        <v>0</v>
      </c>
      <c r="F5" s="6"/>
      <c r="G5" s="6"/>
      <c r="H5" s="6"/>
      <c r="I5" s="6"/>
      <c r="J5" s="6"/>
      <c r="K5" s="10" t="s">
        <v>32</v>
      </c>
      <c r="L5" s="29">
        <f>SUM(IF(AND(MONTH(A4)&gt;5,MONTH(A4)&lt;9),1,0),IF(AND(MONTH(A5)&gt;5,MONTH(A5)&lt;9),1,0),IF(AND(MONTH(A6)&gt;5,MONTH(A6)&lt;9),1,0),IF(AND(MONTH(A7)&gt;5,MONTH(A7)&lt;9),1,0),IF(AND(MONTH(A8)&gt;5,MONTH(A8)&lt;9),1,0),IF(AND(MONTH(A9)&gt;5,MONTH(A9)&lt;9),1,0),IF(AND(MONTH(A10)&gt;5,MONTH(A10)&lt;9),1,0))</f>
        <v>4</v>
      </c>
      <c r="M5" s="6"/>
      <c r="N5" s="13"/>
      <c r="O5" s="13"/>
      <c r="P5" s="4"/>
      <c r="Q5" s="4"/>
      <c r="R5" s="4"/>
      <c r="S5" s="4"/>
    </row>
    <row r="6" spans="1:19" ht="15" thickBot="1" x14ac:dyDescent="0.4">
      <c r="A6" s="7">
        <v>34155</v>
      </c>
      <c r="B6" s="9" t="s">
        <v>17</v>
      </c>
      <c r="C6" s="6">
        <v>1</v>
      </c>
      <c r="D6" s="6">
        <v>2</v>
      </c>
      <c r="E6" s="18">
        <f t="shared" si="0"/>
        <v>0</v>
      </c>
      <c r="F6" s="6"/>
      <c r="G6" s="59" t="s">
        <v>26</v>
      </c>
      <c r="H6" s="59"/>
      <c r="I6" s="59"/>
      <c r="J6" s="6"/>
      <c r="K6" s="6"/>
      <c r="L6" s="6"/>
      <c r="M6" s="6"/>
      <c r="N6" s="13"/>
      <c r="O6" s="13"/>
      <c r="P6" s="4"/>
      <c r="Q6" s="4"/>
      <c r="R6" s="4"/>
      <c r="S6" s="4"/>
    </row>
    <row r="7" spans="1:19" ht="15" thickBot="1" x14ac:dyDescent="0.4">
      <c r="A7" s="7">
        <v>34183</v>
      </c>
      <c r="B7" s="9" t="s">
        <v>18</v>
      </c>
      <c r="C7" s="6">
        <v>1</v>
      </c>
      <c r="D7" s="6">
        <v>2</v>
      </c>
      <c r="E7" s="18">
        <f t="shared" si="0"/>
        <v>0</v>
      </c>
      <c r="F7" s="6"/>
      <c r="G7" s="59"/>
      <c r="H7" s="59"/>
      <c r="I7" s="59"/>
      <c r="J7" s="6"/>
      <c r="K7" s="86" t="s">
        <v>63</v>
      </c>
      <c r="L7" s="86"/>
      <c r="M7" s="6"/>
      <c r="N7" s="13"/>
      <c r="O7" s="13"/>
      <c r="P7" s="4"/>
      <c r="Q7" s="4"/>
      <c r="R7" s="4"/>
      <c r="S7" s="4"/>
    </row>
    <row r="8" spans="1:19" ht="15" thickBot="1" x14ac:dyDescent="0.4">
      <c r="A8" s="7">
        <v>34512</v>
      </c>
      <c r="B8" s="9" t="s">
        <v>19</v>
      </c>
      <c r="C8" s="6">
        <v>1</v>
      </c>
      <c r="D8" s="6">
        <v>0</v>
      </c>
      <c r="E8" s="18">
        <f t="shared" si="0"/>
        <v>3</v>
      </c>
      <c r="F8" s="6"/>
      <c r="G8" s="10" t="s">
        <v>23</v>
      </c>
      <c r="H8" s="10" t="s">
        <v>24</v>
      </c>
      <c r="I8" s="10" t="s">
        <v>25</v>
      </c>
      <c r="J8" s="6"/>
      <c r="K8" s="87" t="s">
        <v>33</v>
      </c>
      <c r="L8" s="87">
        <f>SUM(IF(C4+D4&gt;1,1,0),IF(C5+D5&gt;1,1,0),IF(C6+D6&gt;1,1,0),IF(C7+D7&gt;1,1,0),IF(C8+D8&gt;1,1,0),IF(C9+D9&gt;1,1,0),IF(C10+D10&gt;1,1,0),IF(C13+D13&gt;1,1,0),IF(C14+D14&gt;1,1,0),IF(C15+D15&gt;1,1,0),IF(C16+D16&gt;1,1,0),IF(C17+D17&gt;1,1,0))</f>
        <v>11</v>
      </c>
      <c r="M8" s="6"/>
      <c r="N8" s="13"/>
      <c r="O8" s="13"/>
      <c r="P8" s="4"/>
      <c r="Q8" s="4"/>
      <c r="R8" s="4"/>
      <c r="S8" s="4"/>
    </row>
    <row r="9" spans="1:19" ht="28.5" customHeight="1" thickBot="1" x14ac:dyDescent="0.4">
      <c r="A9" s="7">
        <v>34572</v>
      </c>
      <c r="B9" s="9" t="s">
        <v>20</v>
      </c>
      <c r="C9" s="6">
        <v>6</v>
      </c>
      <c r="D9" s="6">
        <v>2</v>
      </c>
      <c r="E9" s="18">
        <f t="shared" si="0"/>
        <v>3</v>
      </c>
      <c r="F9" s="6"/>
      <c r="G9" s="10">
        <f>COUNTIF($E4:$E10,G4)</f>
        <v>3</v>
      </c>
      <c r="H9" s="10">
        <f t="shared" ref="H9:I9" si="1">COUNTIF($E4:$E10,H4)</f>
        <v>0</v>
      </c>
      <c r="I9" s="10">
        <f t="shared" si="1"/>
        <v>4</v>
      </c>
      <c r="J9" s="6"/>
      <c r="K9" s="88" t="s">
        <v>35</v>
      </c>
      <c r="L9" s="87">
        <f>SUM(IF(ABS(C4-D4)&gt;1,1,0),IF(ABS(C5-D5)&gt;1,1,0),IF(ABS(C6-D6)&gt;1,1,0),IF(ABS(C7-D7)&gt;1,1,0),IF(ABS(C8-D8)&gt;1,1,0),IF(ABS(C9-D9)&gt;1,1,0),IF(ABS(C10-D10)&gt;1,1,0),IF(ABS(C13-D13)&gt;1,1,0),IF(ABS(C14-D14)&gt;1,1,0),IF(ABS(C15-D15)&gt;1,1,0),IF(ABS(C16-D16)&gt;1,1,0),IF(ABS(C17-D17)&gt;1,1,0))</f>
        <v>6</v>
      </c>
      <c r="M9" s="6"/>
      <c r="N9" s="13"/>
      <c r="O9" s="13"/>
      <c r="P9" s="4"/>
      <c r="Q9" s="4"/>
      <c r="R9" s="4"/>
      <c r="S9" s="4"/>
    </row>
    <row r="10" spans="1:19" ht="15" thickBot="1" x14ac:dyDescent="0.4">
      <c r="A10" s="19">
        <v>35535</v>
      </c>
      <c r="B10" s="20" t="s">
        <v>21</v>
      </c>
      <c r="C10" s="21">
        <v>1</v>
      </c>
      <c r="D10" s="22">
        <v>4</v>
      </c>
      <c r="E10" s="18">
        <f t="shared" si="0"/>
        <v>0</v>
      </c>
      <c r="F10" s="6"/>
      <c r="G10" s="6"/>
      <c r="H10" s="6"/>
      <c r="I10" s="6"/>
      <c r="J10" s="6"/>
      <c r="K10" s="87" t="s">
        <v>32</v>
      </c>
      <c r="L10" s="87">
        <f>SUM(IF(AND(MONTH(A4)&gt;5,MONTH(A4)&lt;9),1,0),IF(AND(MONTH(A5)&gt;5,MONTH(A5)&lt;9),1,0),IF(AND(MONTH(A6)&gt;5,MONTH(A6)&lt;9),1,0),IF(AND(MONTH(A7)&gt;5,MONTH(A7)&lt;9),1,0),IF(AND(MONTH(A8)&gt;5,MONTH(A8)&lt;9),1,0),IF(AND(MONTH(A9)&gt;5,MONTH(A9)&lt;9),1,0),IF(AND(MONTH(A10)&gt;5,MONTH(A10)&lt;9),1,0),IF(AND(MONTH(A13)&gt;5,MONTH(A13)&lt;9),1,0),IF(AND(MONTH(A14)&gt;5,MONTH(A14)&lt;9),1,0),IF(AND(MONTH(A15)&gt;5,MONTH(A15)&lt;9),1,0),IF(AND(MONTH(A16)&gt;5,MONTH(A16)&lt;9),1,0),IF(AND(MONTH(A17)&gt;5,MONTH(A17)&lt;9),1,0))</f>
        <v>4</v>
      </c>
      <c r="M10" s="6"/>
      <c r="N10" s="13"/>
      <c r="O10" s="13"/>
      <c r="P10" s="4"/>
      <c r="Q10" s="4"/>
      <c r="R10" s="4"/>
      <c r="S10" s="4"/>
    </row>
    <row r="11" spans="1:19" ht="15.5" thickTop="1" thickBot="1" x14ac:dyDescent="0.4">
      <c r="A11" s="7"/>
      <c r="B11" s="6"/>
      <c r="C11" s="6"/>
      <c r="D11" s="6"/>
      <c r="E11" s="14">
        <f>SUM(E4:E10)</f>
        <v>9</v>
      </c>
      <c r="F11" s="6"/>
      <c r="G11" s="6"/>
      <c r="H11" s="6"/>
      <c r="I11" s="6"/>
      <c r="J11" s="6"/>
      <c r="K11" s="6"/>
      <c r="L11" s="6"/>
      <c r="M11" s="6"/>
      <c r="N11" s="13"/>
      <c r="O11" s="13"/>
      <c r="P11" s="4"/>
      <c r="Q11" s="4"/>
      <c r="R11" s="4"/>
      <c r="S11" s="4"/>
    </row>
    <row r="12" spans="1:19" ht="15.5" thickTop="1" thickBot="1" x14ac:dyDescent="0.4">
      <c r="A12" s="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3"/>
      <c r="O12" s="13"/>
      <c r="P12" s="4"/>
      <c r="Q12" s="4"/>
      <c r="R12" s="4"/>
      <c r="S12" s="4"/>
    </row>
    <row r="13" spans="1:19" ht="15" thickTop="1" x14ac:dyDescent="0.35">
      <c r="A13" s="25">
        <v>35715</v>
      </c>
      <c r="B13" s="26" t="s">
        <v>27</v>
      </c>
      <c r="C13" s="27">
        <v>0</v>
      </c>
      <c r="D13" s="28">
        <v>2</v>
      </c>
      <c r="E13" s="23">
        <f>IF(C4&gt;D4,$G$4,IF(C4=D4,$H$4,$I$4))</f>
        <v>3</v>
      </c>
      <c r="F13" s="6"/>
      <c r="G13" s="6"/>
      <c r="H13" s="6"/>
      <c r="I13" s="6"/>
      <c r="J13" s="6"/>
      <c r="K13" s="6"/>
      <c r="L13" s="6"/>
      <c r="M13" s="6"/>
      <c r="N13" s="13"/>
      <c r="O13" s="13"/>
      <c r="P13" s="4"/>
      <c r="Q13" s="4"/>
      <c r="R13" s="4"/>
      <c r="S13" s="4"/>
    </row>
    <row r="14" spans="1:19" x14ac:dyDescent="0.35">
      <c r="A14" s="11">
        <v>36112</v>
      </c>
      <c r="B14" s="12" t="s">
        <v>28</v>
      </c>
      <c r="C14" s="13">
        <v>4</v>
      </c>
      <c r="D14" s="13">
        <v>3</v>
      </c>
      <c r="E14" s="18">
        <f t="shared" ref="E14:E17" si="2">IF(C5&gt;D5,$G$4,IF(C5=D5,$H$4,$I$4))</f>
        <v>0</v>
      </c>
      <c r="F14" s="6"/>
      <c r="G14" s="6"/>
      <c r="H14" s="6"/>
      <c r="I14" s="6"/>
      <c r="J14" s="6"/>
      <c r="K14" s="6"/>
      <c r="L14" s="6"/>
      <c r="M14" s="6"/>
      <c r="N14" s="13"/>
      <c r="O14" s="13"/>
      <c r="P14" s="4"/>
      <c r="Q14" s="4"/>
      <c r="R14" s="4"/>
      <c r="S14" s="4"/>
    </row>
    <row r="15" spans="1:19" x14ac:dyDescent="0.35">
      <c r="A15" s="11">
        <v>36509</v>
      </c>
      <c r="B15" s="12" t="s">
        <v>29</v>
      </c>
      <c r="C15" s="13">
        <v>2</v>
      </c>
      <c r="D15" s="13">
        <v>2</v>
      </c>
      <c r="E15" s="18">
        <f t="shared" si="2"/>
        <v>0</v>
      </c>
      <c r="F15" s="6"/>
      <c r="G15" s="6"/>
      <c r="H15" s="6"/>
      <c r="I15" s="6"/>
      <c r="J15" s="6"/>
      <c r="K15" s="6"/>
      <c r="L15" s="6"/>
      <c r="M15" s="6"/>
      <c r="N15" s="13"/>
      <c r="O15" s="13"/>
      <c r="P15" s="4"/>
      <c r="Q15" s="4"/>
      <c r="R15" s="4"/>
      <c r="S15" s="4"/>
    </row>
    <row r="16" spans="1:19" x14ac:dyDescent="0.35">
      <c r="A16" s="11">
        <v>36906</v>
      </c>
      <c r="B16" s="12" t="s">
        <v>30</v>
      </c>
      <c r="C16" s="13">
        <v>5</v>
      </c>
      <c r="D16" s="13">
        <v>6</v>
      </c>
      <c r="E16" s="18">
        <f t="shared" si="2"/>
        <v>0</v>
      </c>
      <c r="F16" s="6"/>
      <c r="G16" s="6"/>
      <c r="H16" s="6"/>
      <c r="I16" s="6"/>
      <c r="J16" s="6"/>
      <c r="K16" s="6"/>
      <c r="L16" s="6"/>
      <c r="M16" s="6"/>
      <c r="N16" s="13"/>
      <c r="O16" s="13"/>
      <c r="P16" s="4"/>
      <c r="Q16" s="4"/>
      <c r="R16" s="4"/>
      <c r="S16" s="4"/>
    </row>
    <row r="17" spans="1:19" ht="15" thickBot="1" x14ac:dyDescent="0.4">
      <c r="A17" s="24">
        <v>37303</v>
      </c>
      <c r="B17" s="20" t="s">
        <v>31</v>
      </c>
      <c r="C17" s="21">
        <v>10</v>
      </c>
      <c r="D17" s="22">
        <v>0</v>
      </c>
      <c r="E17" s="18">
        <f t="shared" si="2"/>
        <v>3</v>
      </c>
      <c r="F17" s="6"/>
      <c r="G17" s="6"/>
      <c r="H17" s="6"/>
      <c r="I17" s="6"/>
      <c r="J17" s="6"/>
      <c r="K17" s="6"/>
      <c r="L17" s="6"/>
      <c r="M17" s="6"/>
      <c r="N17" s="13"/>
      <c r="O17" s="13"/>
      <c r="P17" s="4"/>
      <c r="Q17" s="4"/>
      <c r="R17" s="4"/>
      <c r="S17" s="4"/>
    </row>
    <row r="18" spans="1:19" ht="15.5" thickTop="1" thickBot="1" x14ac:dyDescent="0.4">
      <c r="A18" s="7"/>
      <c r="B18" s="6"/>
      <c r="C18" s="6"/>
      <c r="D18" s="6"/>
      <c r="E18" s="14">
        <f>SUM(E13:E17)</f>
        <v>6</v>
      </c>
      <c r="F18" s="6"/>
      <c r="G18" s="6"/>
      <c r="H18" s="6"/>
      <c r="I18" s="6"/>
      <c r="J18" s="6"/>
      <c r="K18" s="6"/>
      <c r="L18" s="6"/>
      <c r="M18" s="6"/>
      <c r="N18" s="8"/>
      <c r="O18" s="8"/>
      <c r="P18" s="4"/>
      <c r="Q18" s="4"/>
      <c r="R18" s="4"/>
      <c r="S18" s="4"/>
    </row>
    <row r="19" spans="1:19" ht="15" thickTop="1" x14ac:dyDescent="0.35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4"/>
      <c r="Q19" s="4"/>
      <c r="R19" s="4"/>
      <c r="S19" s="4"/>
    </row>
    <row r="20" spans="1:19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4"/>
      <c r="Q20" s="4"/>
      <c r="R20" s="4"/>
      <c r="S20" s="4"/>
    </row>
    <row r="21" spans="1:19" x14ac:dyDescent="0.3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4"/>
      <c r="Q21" s="4"/>
      <c r="R21" s="4"/>
      <c r="S21" s="4"/>
    </row>
    <row r="22" spans="1:19" x14ac:dyDescent="0.3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4"/>
      <c r="Q22" s="4"/>
      <c r="R22" s="4"/>
      <c r="S22" s="4"/>
    </row>
    <row r="23" spans="1:19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4"/>
      <c r="Q23" s="4"/>
      <c r="R23" s="4"/>
      <c r="S23" s="4"/>
    </row>
    <row r="24" spans="1:19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4"/>
      <c r="Q24" s="4"/>
      <c r="R24" s="4"/>
      <c r="S24" s="4"/>
    </row>
    <row r="25" spans="1:19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4"/>
      <c r="Q25" s="4"/>
      <c r="R25" s="4"/>
      <c r="S25" s="4"/>
    </row>
    <row r="26" spans="1:19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4"/>
      <c r="Q26" s="4"/>
      <c r="R26" s="4"/>
      <c r="S26" s="4"/>
    </row>
    <row r="27" spans="1:19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4"/>
      <c r="Q27" s="4"/>
      <c r="R27" s="4"/>
      <c r="S27" s="4"/>
    </row>
    <row r="28" spans="1:19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4"/>
      <c r="Q28" s="4"/>
      <c r="R28" s="4"/>
      <c r="S28" s="4"/>
    </row>
    <row r="29" spans="1:19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4"/>
      <c r="Q29" s="4"/>
      <c r="R29" s="4"/>
      <c r="S29" s="4"/>
    </row>
    <row r="30" spans="1:19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4"/>
      <c r="Q30" s="4"/>
      <c r="R30" s="4"/>
      <c r="S30" s="4"/>
    </row>
    <row r="31" spans="1:19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4"/>
      <c r="Q31" s="4"/>
      <c r="R31" s="4"/>
      <c r="S31" s="4"/>
    </row>
    <row r="32" spans="1:19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4"/>
      <c r="Q32" s="4"/>
      <c r="R32" s="4"/>
      <c r="S32" s="4"/>
    </row>
    <row r="33" spans="1:19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4"/>
      <c r="Q33" s="4"/>
      <c r="R33" s="4"/>
      <c r="S33" s="4"/>
    </row>
    <row r="34" spans="1:19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4"/>
      <c r="Q34" s="4"/>
      <c r="R34" s="4"/>
      <c r="S34" s="4"/>
    </row>
    <row r="35" spans="1:19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4"/>
      <c r="Q35" s="4"/>
      <c r="R35" s="4"/>
      <c r="S35" s="4"/>
    </row>
    <row r="36" spans="1:19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4"/>
      <c r="Q36" s="4"/>
      <c r="R36" s="4"/>
      <c r="S36" s="4"/>
    </row>
    <row r="37" spans="1:19" x14ac:dyDescent="0.35">
      <c r="A37" s="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35">
      <c r="A38" s="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x14ac:dyDescent="0.35">
      <c r="A54" s="4"/>
    </row>
    <row r="55" spans="1:19" x14ac:dyDescent="0.35">
      <c r="A55" s="4"/>
    </row>
  </sheetData>
  <mergeCells count="9">
    <mergeCell ref="G6:I7"/>
    <mergeCell ref="K2:L2"/>
    <mergeCell ref="A1:E1"/>
    <mergeCell ref="B2:B3"/>
    <mergeCell ref="A2:A3"/>
    <mergeCell ref="C2:D2"/>
    <mergeCell ref="E2:E3"/>
    <mergeCell ref="G2:I2"/>
    <mergeCell ref="K7:L7"/>
  </mergeCells>
  <conditionalFormatting sqref="E4:E10">
    <cfRule type="cellIs" dxfId="1" priority="2" operator="equal">
      <formula>3</formula>
    </cfRule>
  </conditionalFormatting>
  <conditionalFormatting sqref="E13:E17">
    <cfRule type="cellIs" dxfId="0" priority="1" operator="equal">
      <formula>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25D2-2285-4250-A3E2-F711C5CEED4F}">
  <dimension ref="A1:CE149"/>
  <sheetViews>
    <sheetView zoomScaleNormal="100" workbookViewId="0">
      <selection activeCell="W13" sqref="W13"/>
    </sheetView>
  </sheetViews>
  <sheetFormatPr defaultRowHeight="14.5" x14ac:dyDescent="0.35"/>
  <cols>
    <col min="2" max="3" width="8.7265625" customWidth="1"/>
    <col min="5" max="5" width="9.08984375" bestFit="1" customWidth="1"/>
    <col min="6" max="6" width="14" customWidth="1"/>
    <col min="7" max="7" width="8.7265625" customWidth="1"/>
    <col min="13" max="13" width="14" customWidth="1"/>
    <col min="15" max="15" width="39.36328125" bestFit="1" customWidth="1"/>
    <col min="16" max="16" width="12.36328125" customWidth="1"/>
    <col min="17" max="17" width="10.6328125" customWidth="1"/>
    <col min="20" max="20" width="11.1796875" customWidth="1"/>
    <col min="21" max="21" width="12.6328125" customWidth="1"/>
  </cols>
  <sheetData>
    <row r="1" spans="1:83" ht="15.5" x14ac:dyDescent="0.35">
      <c r="A1" s="43" t="s">
        <v>37</v>
      </c>
      <c r="B1" s="44" t="s">
        <v>38</v>
      </c>
      <c r="C1" s="44" t="s">
        <v>39</v>
      </c>
      <c r="D1" s="38"/>
      <c r="E1" s="38"/>
      <c r="F1" s="39"/>
      <c r="G1" s="1"/>
      <c r="H1" s="43" t="s">
        <v>37</v>
      </c>
      <c r="I1" s="44" t="s">
        <v>38</v>
      </c>
      <c r="J1" s="44" t="s">
        <v>39</v>
      </c>
      <c r="K1" s="38"/>
      <c r="L1" s="38"/>
      <c r="M1" s="3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3" ht="15.5" x14ac:dyDescent="0.35">
      <c r="A2" s="45">
        <v>8.5</v>
      </c>
      <c r="B2" s="46">
        <v>0</v>
      </c>
      <c r="C2" s="46">
        <v>0</v>
      </c>
      <c r="D2" s="37"/>
      <c r="E2" s="37"/>
      <c r="F2" s="41"/>
      <c r="G2" s="1"/>
      <c r="H2" s="45">
        <v>0</v>
      </c>
      <c r="I2" s="46">
        <v>11.162162162162163</v>
      </c>
      <c r="J2" s="46">
        <v>3.4864864864864868</v>
      </c>
      <c r="K2" s="37"/>
      <c r="L2" s="37"/>
      <c r="M2" s="4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3" ht="15.5" x14ac:dyDescent="0.35">
      <c r="A3" s="40"/>
      <c r="B3" s="37"/>
      <c r="C3" s="37"/>
      <c r="D3" s="37"/>
      <c r="E3" s="37"/>
      <c r="F3" s="41"/>
      <c r="G3" s="1"/>
      <c r="H3" s="40"/>
      <c r="I3" s="37"/>
      <c r="J3" s="37"/>
      <c r="K3" s="37"/>
      <c r="L3" s="37"/>
      <c r="M3" s="4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3" ht="15.5" x14ac:dyDescent="0.35">
      <c r="A4" s="67" t="s">
        <v>41</v>
      </c>
      <c r="B4" s="73"/>
      <c r="C4" s="73"/>
      <c r="D4" s="37"/>
      <c r="E4" s="73" t="s">
        <v>40</v>
      </c>
      <c r="F4" s="74"/>
      <c r="G4" s="1"/>
      <c r="H4" s="67" t="s">
        <v>41</v>
      </c>
      <c r="I4" s="73"/>
      <c r="J4" s="73"/>
      <c r="K4" s="37"/>
      <c r="L4" s="73" t="s">
        <v>40</v>
      </c>
      <c r="M4" s="7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15.5" x14ac:dyDescent="0.35">
      <c r="A5" s="45">
        <v>4</v>
      </c>
      <c r="B5" s="46">
        <v>1</v>
      </c>
      <c r="C5" s="46">
        <v>-5</v>
      </c>
      <c r="D5" s="37"/>
      <c r="E5" s="46" t="s">
        <v>42</v>
      </c>
      <c r="F5" s="47">
        <f>A2*A5+B2*B5+C2*C5</f>
        <v>34</v>
      </c>
      <c r="G5" s="1"/>
      <c r="H5" s="45">
        <v>2</v>
      </c>
      <c r="I5" s="46">
        <v>7</v>
      </c>
      <c r="J5" s="46">
        <v>-1</v>
      </c>
      <c r="K5" s="37"/>
      <c r="L5" s="46" t="s">
        <v>42</v>
      </c>
      <c r="M5" s="47">
        <f>H5*H2+I5*I2+J5*J2</f>
        <v>74.64864864864866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spans="1:83" ht="15.5" x14ac:dyDescent="0.35">
      <c r="A6" s="40"/>
      <c r="B6" s="37"/>
      <c r="C6" s="37"/>
      <c r="D6" s="37"/>
      <c r="E6" s="37"/>
      <c r="F6" s="41"/>
      <c r="G6" s="1"/>
      <c r="H6" s="40"/>
      <c r="I6" s="37"/>
      <c r="J6" s="37"/>
      <c r="K6" s="37"/>
      <c r="L6" s="37"/>
      <c r="M6" s="4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 spans="1:83" ht="46.5" x14ac:dyDescent="0.35">
      <c r="A7" s="67" t="s">
        <v>43</v>
      </c>
      <c r="B7" s="73"/>
      <c r="C7" s="73"/>
      <c r="D7" s="37"/>
      <c r="E7" s="46" t="s">
        <v>44</v>
      </c>
      <c r="F7" s="48" t="s">
        <v>45</v>
      </c>
      <c r="G7" s="1"/>
      <c r="H7" s="67" t="s">
        <v>43</v>
      </c>
      <c r="I7" s="73"/>
      <c r="J7" s="73"/>
      <c r="K7" s="37"/>
      <c r="L7" s="46" t="s">
        <v>44</v>
      </c>
      <c r="M7" s="48" t="s">
        <v>46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 spans="1:83" ht="15.5" x14ac:dyDescent="0.35">
      <c r="A8" s="45">
        <v>2</v>
      </c>
      <c r="B8" s="46">
        <v>1</v>
      </c>
      <c r="C8" s="46">
        <v>-1</v>
      </c>
      <c r="D8" s="37"/>
      <c r="E8" s="46">
        <f>A8*A$2+B8*B$2+C8*C$2</f>
        <v>17</v>
      </c>
      <c r="F8" s="47">
        <v>17</v>
      </c>
      <c r="G8" s="1"/>
      <c r="H8" s="45">
        <v>-2</v>
      </c>
      <c r="I8" s="46">
        <v>4</v>
      </c>
      <c r="J8" s="46">
        <v>11</v>
      </c>
      <c r="K8" s="37"/>
      <c r="L8" s="46">
        <f>H8*H$2+I8*I$2+J8*J$2</f>
        <v>83</v>
      </c>
      <c r="M8" s="47">
        <v>83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83" ht="15.5" x14ac:dyDescent="0.35">
      <c r="A9" s="45">
        <v>1</v>
      </c>
      <c r="B9" s="46">
        <v>6</v>
      </c>
      <c r="C9" s="46">
        <v>-3</v>
      </c>
      <c r="D9" s="37"/>
      <c r="E9" s="46">
        <f t="shared" ref="E9:E10" si="0">A9*A$2+B9*B$2+C9*C$2</f>
        <v>8.5</v>
      </c>
      <c r="F9" s="47">
        <v>21</v>
      </c>
      <c r="G9" s="1"/>
      <c r="H9" s="45">
        <v>4</v>
      </c>
      <c r="I9" s="46">
        <v>-2</v>
      </c>
      <c r="J9" s="46">
        <v>9</v>
      </c>
      <c r="K9" s="37"/>
      <c r="L9" s="46">
        <f t="shared" ref="L9:L10" si="1">H9*H$2+I9*I$2+J9*J$2</f>
        <v>9.0540540540540562</v>
      </c>
      <c r="M9" s="47">
        <v>29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83" ht="16" thickBot="1" x14ac:dyDescent="0.4">
      <c r="A10" s="51">
        <v>-7</v>
      </c>
      <c r="B10" s="49">
        <v>12</v>
      </c>
      <c r="C10" s="49">
        <v>6</v>
      </c>
      <c r="D10" s="42"/>
      <c r="E10" s="49">
        <f t="shared" si="0"/>
        <v>-59.5</v>
      </c>
      <c r="F10" s="50">
        <v>67</v>
      </c>
      <c r="G10" s="1"/>
      <c r="H10" s="51">
        <v>8</v>
      </c>
      <c r="I10" s="49">
        <v>3</v>
      </c>
      <c r="J10" s="49">
        <v>-1</v>
      </c>
      <c r="K10" s="42"/>
      <c r="L10" s="49">
        <f t="shared" si="1"/>
        <v>30.000000000000004</v>
      </c>
      <c r="M10" s="50">
        <v>30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1" spans="1:83" ht="31.5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66" t="s">
        <v>47</v>
      </c>
      <c r="P11" s="68" t="s">
        <v>48</v>
      </c>
      <c r="Q11" s="68"/>
      <c r="R11" s="69" t="s">
        <v>58</v>
      </c>
      <c r="S11" s="69"/>
      <c r="T11" s="68" t="s">
        <v>59</v>
      </c>
      <c r="U11" s="71" t="s">
        <v>60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 spans="1:83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67"/>
      <c r="P12" s="46" t="s">
        <v>49</v>
      </c>
      <c r="Q12" s="46" t="s">
        <v>50</v>
      </c>
      <c r="R12" s="46" t="s">
        <v>49</v>
      </c>
      <c r="S12" s="46" t="s">
        <v>50</v>
      </c>
      <c r="T12" s="70"/>
      <c r="U12" s="72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3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3" t="s">
        <v>51</v>
      </c>
      <c r="P13" s="46">
        <v>33159</v>
      </c>
      <c r="Q13" s="46">
        <v>33159</v>
      </c>
      <c r="R13" s="54">
        <f>P13/SUM(P$13:P$19)</f>
        <v>5.6667424305862933E-2</v>
      </c>
      <c r="S13" s="54">
        <f>Q13/SUM(Q$13:Q$19)</f>
        <v>4.763204428936909E-2</v>
      </c>
      <c r="T13" s="54">
        <f>S13-R13</f>
        <v>-9.0353800164938436E-3</v>
      </c>
      <c r="U13" s="47">
        <f>Q13-P13</f>
        <v>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3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53" t="s">
        <v>52</v>
      </c>
      <c r="P14" s="46">
        <v>139362</v>
      </c>
      <c r="Q14" s="46">
        <v>142910</v>
      </c>
      <c r="R14" s="54">
        <f t="shared" ref="R14:R19" si="2">P14/SUM(P$13:P$19)</f>
        <v>0.23816416617249223</v>
      </c>
      <c r="S14" s="54">
        <f t="shared" ref="S14:S19" si="3">Q14/SUM(Q$13:Q$19)</f>
        <v>0.20528651193925437</v>
      </c>
      <c r="T14" s="54">
        <f t="shared" ref="T14:T19" si="4">S14-R14</f>
        <v>-3.2877654233237852E-2</v>
      </c>
      <c r="U14" s="47">
        <f t="shared" ref="U14:U19" si="5">Q14-P14</f>
        <v>3548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3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3" t="s">
        <v>53</v>
      </c>
      <c r="P15" s="46">
        <v>127327</v>
      </c>
      <c r="Q15" s="46">
        <v>134297</v>
      </c>
      <c r="R15" s="54">
        <f t="shared" si="2"/>
        <v>0.2175968254348023</v>
      </c>
      <c r="S15" s="54">
        <f t="shared" si="3"/>
        <v>0.19291416061791369</v>
      </c>
      <c r="T15" s="54">
        <f t="shared" si="4"/>
        <v>-2.4682664816888605E-2</v>
      </c>
      <c r="U15" s="47">
        <f t="shared" si="5"/>
        <v>6970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3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53" t="s">
        <v>54</v>
      </c>
      <c r="P16" s="46">
        <v>262482</v>
      </c>
      <c r="Q16" s="46">
        <v>360535</v>
      </c>
      <c r="R16" s="54">
        <f t="shared" si="2"/>
        <v>0.44857139439221672</v>
      </c>
      <c r="S16" s="54">
        <f t="shared" si="3"/>
        <v>0.51789918537554458</v>
      </c>
      <c r="T16" s="54">
        <f t="shared" si="4"/>
        <v>6.9327790983327864E-2</v>
      </c>
      <c r="U16" s="47">
        <f t="shared" si="5"/>
        <v>98053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1:80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53" t="s">
        <v>55</v>
      </c>
      <c r="P17" s="46">
        <v>17532</v>
      </c>
      <c r="Q17" s="46">
        <v>19371</v>
      </c>
      <c r="R17" s="54">
        <f t="shared" si="2"/>
        <v>2.9961497117837958E-2</v>
      </c>
      <c r="S17" s="54">
        <f t="shared" si="3"/>
        <v>2.7825939561789213E-2</v>
      </c>
      <c r="T17" s="54">
        <f t="shared" si="4"/>
        <v>-2.135557556048745E-3</v>
      </c>
      <c r="U17" s="47">
        <f t="shared" si="5"/>
        <v>1839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1:80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53" t="s">
        <v>56</v>
      </c>
      <c r="P18" s="46">
        <v>4966</v>
      </c>
      <c r="Q18" s="46">
        <v>5554</v>
      </c>
      <c r="R18" s="54">
        <f t="shared" si="2"/>
        <v>8.4866983052237794E-3</v>
      </c>
      <c r="S18" s="54">
        <f t="shared" si="3"/>
        <v>7.9781770856526407E-3</v>
      </c>
      <c r="T18" s="54">
        <f t="shared" si="4"/>
        <v>-5.0852121957113867E-4</v>
      </c>
      <c r="U18" s="47">
        <f t="shared" si="5"/>
        <v>588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1:80" ht="16" thickBo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5" t="s">
        <v>57</v>
      </c>
      <c r="P19" s="49">
        <v>323</v>
      </c>
      <c r="Q19" s="49">
        <v>323</v>
      </c>
      <c r="R19" s="56">
        <f t="shared" si="2"/>
        <v>5.5199427156409206E-4</v>
      </c>
      <c r="S19" s="56">
        <f t="shared" si="3"/>
        <v>4.6398113047637789E-4</v>
      </c>
      <c r="T19" s="56">
        <f t="shared" si="4"/>
        <v>-8.801314108771417E-5</v>
      </c>
      <c r="U19" s="50">
        <f t="shared" si="5"/>
        <v>0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 spans="1:80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1:80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5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1:80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5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1:8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1:80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5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1:80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5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1:80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5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1:80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5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1:80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5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1:80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5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1:80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5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1:80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5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1:80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5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5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5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1:80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5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1:80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5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1:80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1:80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1:80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1:80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1:80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1:80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1:80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1:80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 spans="1:80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</row>
    <row r="46" spans="1:80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</row>
    <row r="47" spans="1:80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</row>
    <row r="48" spans="1:80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</row>
    <row r="49" spans="1:80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</row>
    <row r="50" spans="1:80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</row>
    <row r="51" spans="1:80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</row>
    <row r="52" spans="1:80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</row>
    <row r="53" spans="1:80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</row>
    <row r="54" spans="1:80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</row>
    <row r="55" spans="1:80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</row>
    <row r="56" spans="1:80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</row>
    <row r="57" spans="1:80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</row>
    <row r="58" spans="1:80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</row>
    <row r="59" spans="1:80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</row>
    <row r="60" spans="1:80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</row>
    <row r="61" spans="1:80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</row>
    <row r="62" spans="1:80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</row>
    <row r="63" spans="1:80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</row>
    <row r="64" spans="1:80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</row>
    <row r="65" spans="1:80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</row>
    <row r="66" spans="1:80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</row>
    <row r="67" spans="1:80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</row>
    <row r="68" spans="1:80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</row>
    <row r="69" spans="1:80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</row>
    <row r="70" spans="1:80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</row>
    <row r="71" spans="1:80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</row>
    <row r="72" spans="1:80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</row>
    <row r="73" spans="1:80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</row>
    <row r="74" spans="1:80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</row>
    <row r="75" spans="1:80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</row>
    <row r="76" spans="1:80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</row>
    <row r="77" spans="1:80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</row>
    <row r="78" spans="1:80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</row>
    <row r="79" spans="1:80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</row>
    <row r="80" spans="1:80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</row>
    <row r="81" spans="1:80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</row>
    <row r="82" spans="1:80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</row>
    <row r="83" spans="1:80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</row>
    <row r="84" spans="1:80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</row>
    <row r="85" spans="1:80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</row>
    <row r="86" spans="1:80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</row>
    <row r="87" spans="1:80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</row>
    <row r="88" spans="1:80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</row>
    <row r="89" spans="1:80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</row>
    <row r="90" spans="1:80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</row>
    <row r="91" spans="1:80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</row>
    <row r="92" spans="1:80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</row>
    <row r="93" spans="1:80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</row>
    <row r="94" spans="1:80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</row>
    <row r="95" spans="1:80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</row>
    <row r="96" spans="1:80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</row>
    <row r="97" spans="1:80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</row>
    <row r="98" spans="1:80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</row>
    <row r="99" spans="1:80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</row>
    <row r="100" spans="1:80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</row>
    <row r="101" spans="1:80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</row>
    <row r="102" spans="1:80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</row>
    <row r="103" spans="1:80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</row>
    <row r="104" spans="1:80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</row>
    <row r="105" spans="1:80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</row>
    <row r="106" spans="1:80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</row>
    <row r="107" spans="1:80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</row>
    <row r="108" spans="1:80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</row>
    <row r="109" spans="1:80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</row>
    <row r="110" spans="1:80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</row>
    <row r="111" spans="1:80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</row>
    <row r="112" spans="1:80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</row>
    <row r="113" spans="1:80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</row>
    <row r="114" spans="1:80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</row>
    <row r="115" spans="1:80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</row>
    <row r="116" spans="1:80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</row>
    <row r="117" spans="1:80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</row>
    <row r="118" spans="1:80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</row>
    <row r="119" spans="1:80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</row>
    <row r="120" spans="1:80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</row>
    <row r="121" spans="1:80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</row>
    <row r="122" spans="1:80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</row>
    <row r="123" spans="1:80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</row>
    <row r="124" spans="1:80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</row>
    <row r="125" spans="1:80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</row>
    <row r="126" spans="1:80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</row>
    <row r="127" spans="1:80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</row>
    <row r="128" spans="1:80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</row>
    <row r="129" spans="1:80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</row>
    <row r="130" spans="1:80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</row>
    <row r="131" spans="1:80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</row>
    <row r="132" spans="1:80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</row>
    <row r="133" spans="1:80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</row>
    <row r="134" spans="1:80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</row>
    <row r="135" spans="1:80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</row>
    <row r="136" spans="1:80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</row>
    <row r="137" spans="1:80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</row>
    <row r="138" spans="1:80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</row>
    <row r="139" spans="1:80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</row>
    <row r="140" spans="1:80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</row>
    <row r="141" spans="1:80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</row>
    <row r="142" spans="1:80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</row>
    <row r="143" spans="1:80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</row>
    <row r="144" spans="1:80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</row>
    <row r="145" spans="1:80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</row>
    <row r="146" spans="1:80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</row>
    <row r="147" spans="1:80" ht="15.5" x14ac:dyDescent="0.35">
      <c r="A147" s="1"/>
      <c r="B147" s="1"/>
      <c r="C147" s="1"/>
      <c r="D147" s="1"/>
      <c r="E147" s="1"/>
      <c r="F147" s="1"/>
      <c r="G147" s="1"/>
      <c r="H147" s="1"/>
    </row>
    <row r="148" spans="1:80" ht="15.5" x14ac:dyDescent="0.35">
      <c r="A148" s="1"/>
      <c r="B148" s="1"/>
      <c r="C148" s="1"/>
      <c r="D148" s="1"/>
      <c r="E148" s="1"/>
      <c r="F148" s="1"/>
      <c r="G148" s="1"/>
    </row>
    <row r="149" spans="1:80" ht="15.5" x14ac:dyDescent="0.35">
      <c r="A149" s="1"/>
      <c r="B149" s="1"/>
      <c r="C149" s="1"/>
    </row>
  </sheetData>
  <mergeCells count="11">
    <mergeCell ref="A4:C4"/>
    <mergeCell ref="A7:C7"/>
    <mergeCell ref="E4:F4"/>
    <mergeCell ref="L4:M4"/>
    <mergeCell ref="H7:J7"/>
    <mergeCell ref="H4:J4"/>
    <mergeCell ref="O11:O12"/>
    <mergeCell ref="P11:Q11"/>
    <mergeCell ref="R11:S11"/>
    <mergeCell ref="T11:T12"/>
    <mergeCell ref="U11:U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3EE5-3543-4930-8DE8-BE49CD786C76}">
  <dimension ref="A1"/>
  <sheetViews>
    <sheetView topLeftCell="A24" zoomScaleNormal="100" workbookViewId="0">
      <selection activeCell="L34" sqref="L3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Вариант 5</vt:lpstr>
      <vt:lpstr>Задание 2 Вариант 3</vt:lpstr>
      <vt:lpstr>Задание 3 Вариант 5 Часть 1</vt:lpstr>
      <vt:lpstr>Задание 3 Вариант 5 Часть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Триголос</dc:creator>
  <cp:lastModifiedBy>Алексей Триголос</cp:lastModifiedBy>
  <dcterms:created xsi:type="dcterms:W3CDTF">2015-06-05T18:19:34Z</dcterms:created>
  <dcterms:modified xsi:type="dcterms:W3CDTF">2019-11-11T21:53:21Z</dcterms:modified>
</cp:coreProperties>
</file>