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3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A2EA2153-6CC1-4453-B741-67F99E61236A}" xr6:coauthVersionLast="47" xr6:coauthVersionMax="47" xr10:uidLastSave="{00000000-0000-0000-0000-000000000000}"/>
  <bookViews>
    <workbookView xWindow="-38510" yWindow="-13980" windowWidth="38620" windowHeight="21220" firstSheet="7" activeTab="13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100%ice" sheetId="5" r:id="rId5"/>
    <sheet name="100%BEV" sheetId="7" r:id="rId6"/>
    <sheet name="ICE Energy vs TravelTime" sheetId="9" r:id="rId7"/>
    <sheet name="ICE_HigherSpeed" sheetId="10" r:id="rId8"/>
    <sheet name="market_fleet_binomial_route" sheetId="11" r:id="rId9"/>
    <sheet name="higher_demand" sheetId="13" r:id="rId10"/>
    <sheet name="average_fleet" sheetId="14" r:id="rId11"/>
    <sheet name="market fleet &amp; left turn yield" sheetId="12" r:id="rId12"/>
    <sheet name="low_demand" sheetId="15" r:id="rId13"/>
    <sheet name="compare BEV, PHEV and HFCV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16" l="1"/>
  <c r="AC41" i="16"/>
  <c r="AC42" i="16"/>
  <c r="AC43" i="16"/>
  <c r="AC39" i="16"/>
  <c r="AB40" i="16"/>
  <c r="AB41" i="16"/>
  <c r="AB42" i="16"/>
  <c r="AB43" i="16"/>
  <c r="AB39" i="16"/>
  <c r="AA40" i="16"/>
  <c r="AA41" i="16"/>
  <c r="AA42" i="16"/>
  <c r="AA43" i="16"/>
  <c r="AA39" i="16"/>
  <c r="AA38" i="16"/>
  <c r="AC18" i="16"/>
  <c r="AC19" i="16"/>
  <c r="AC20" i="16"/>
  <c r="AC21" i="16"/>
  <c r="AC17" i="16"/>
  <c r="AB18" i="16"/>
  <c r="AB19" i="16"/>
  <c r="AB20" i="16"/>
  <c r="AB21" i="16"/>
  <c r="AB17" i="16"/>
  <c r="AA18" i="16"/>
  <c r="AA19" i="16"/>
  <c r="AA20" i="16"/>
  <c r="AA21" i="16"/>
  <c r="AA17" i="16"/>
  <c r="AC11" i="16"/>
  <c r="AC12" i="16"/>
  <c r="AC13" i="16"/>
  <c r="AC14" i="16"/>
  <c r="AC10" i="16"/>
  <c r="AB11" i="16"/>
  <c r="AB12" i="16"/>
  <c r="AB13" i="16"/>
  <c r="AB14" i="16"/>
  <c r="AB10" i="16"/>
  <c r="AA11" i="16"/>
  <c r="AA12" i="16"/>
  <c r="AA13" i="16"/>
  <c r="AA14" i="16"/>
  <c r="AA10" i="16"/>
  <c r="AC33" i="16"/>
  <c r="AC34" i="16"/>
  <c r="AC35" i="16"/>
  <c r="AC36" i="16"/>
  <c r="AC32" i="16"/>
  <c r="AB33" i="16"/>
  <c r="AB34" i="16"/>
  <c r="AB35" i="16"/>
  <c r="AB36" i="16"/>
  <c r="AB32" i="16"/>
  <c r="AA33" i="16"/>
  <c r="AA34" i="16"/>
  <c r="AA35" i="16"/>
  <c r="AA36" i="16"/>
  <c r="AA32" i="16"/>
  <c r="AC26" i="16"/>
  <c r="AC27" i="16"/>
  <c r="AC28" i="16"/>
  <c r="AC29" i="16"/>
  <c r="AC25" i="16"/>
  <c r="AB26" i="16"/>
  <c r="AB27" i="16"/>
  <c r="AB28" i="16"/>
  <c r="AB29" i="16"/>
  <c r="AB25" i="16"/>
  <c r="AA26" i="16"/>
  <c r="AA27" i="16"/>
  <c r="AA28" i="16"/>
  <c r="AA29" i="16"/>
  <c r="AA25" i="16"/>
  <c r="Z26" i="16"/>
  <c r="Z27" i="16"/>
  <c r="Z28" i="16"/>
  <c r="Z29" i="16"/>
  <c r="Z25" i="16"/>
  <c r="Z5" i="16"/>
  <c r="Z6" i="16"/>
  <c r="Z7" i="16"/>
  <c r="Z8" i="16"/>
  <c r="Z4" i="16"/>
  <c r="AC5" i="16"/>
  <c r="AC6" i="16"/>
  <c r="AC7" i="16"/>
  <c r="AC8" i="16"/>
  <c r="AC4" i="16"/>
  <c r="AB5" i="16"/>
  <c r="AB6" i="16"/>
  <c r="AB7" i="16"/>
  <c r="AB8" i="16"/>
  <c r="AB4" i="16"/>
  <c r="AA5" i="16"/>
  <c r="AA6" i="16"/>
  <c r="AA7" i="16"/>
  <c r="AA8" i="16"/>
  <c r="AA4" i="16"/>
  <c r="AC5" i="15"/>
  <c r="AC6" i="15"/>
  <c r="AC7" i="15"/>
  <c r="AC8" i="15"/>
  <c r="AC4" i="15"/>
  <c r="AB5" i="15"/>
  <c r="AB6" i="15"/>
  <c r="AB7" i="15"/>
  <c r="AB8" i="15"/>
  <c r="AB4" i="15"/>
  <c r="AA8" i="15"/>
  <c r="AA5" i="15"/>
  <c r="AA6" i="15"/>
  <c r="AA7" i="15"/>
  <c r="AA4" i="15"/>
  <c r="Z5" i="15"/>
  <c r="Z6" i="15"/>
  <c r="Z7" i="15"/>
  <c r="Z8" i="15"/>
  <c r="Z4" i="15"/>
  <c r="AC31" i="13"/>
  <c r="AC32" i="13"/>
  <c r="AC33" i="13"/>
  <c r="AC34" i="13"/>
  <c r="AC35" i="13"/>
  <c r="AB31" i="13"/>
  <c r="AB32" i="13"/>
  <c r="AB33" i="13"/>
  <c r="AB34" i="13"/>
  <c r="AB35" i="13"/>
  <c r="AC4" i="14"/>
  <c r="AC5" i="14"/>
  <c r="AC6" i="14"/>
  <c r="AC7" i="14"/>
  <c r="AC8" i="14"/>
  <c r="AB4" i="14"/>
  <c r="AB5" i="14"/>
  <c r="AB6" i="14"/>
  <c r="AB7" i="14"/>
  <c r="AB8" i="14"/>
  <c r="AA4" i="14"/>
  <c r="AA5" i="14"/>
  <c r="AA6" i="14"/>
  <c r="AA7" i="14"/>
  <c r="AA8" i="14"/>
  <c r="Z4" i="14"/>
  <c r="Z5" i="14"/>
  <c r="Z6" i="14"/>
  <c r="Z7" i="14"/>
  <c r="Z8" i="14"/>
  <c r="AA31" i="13"/>
  <c r="AA32" i="13"/>
  <c r="AA33" i="13"/>
  <c r="AA34" i="13"/>
  <c r="AA35" i="13"/>
  <c r="Z31" i="13"/>
  <c r="Z32" i="13"/>
  <c r="Z33" i="13"/>
  <c r="Z34" i="13"/>
  <c r="Z35" i="13"/>
  <c r="W31" i="13"/>
  <c r="W32" i="13"/>
  <c r="W33" i="13"/>
  <c r="W34" i="13"/>
  <c r="W35" i="13"/>
  <c r="W30" i="13"/>
  <c r="V31" i="13"/>
  <c r="V32" i="13"/>
  <c r="V33" i="13"/>
  <c r="V34" i="13"/>
  <c r="V35" i="13"/>
  <c r="V30" i="13"/>
  <c r="Z27" i="13"/>
  <c r="AA27" i="13"/>
  <c r="AB27" i="13"/>
  <c r="AC27" i="13"/>
  <c r="Z28" i="13"/>
  <c r="AA28" i="13"/>
  <c r="AB28" i="13"/>
  <c r="AC28" i="13"/>
  <c r="V27" i="13"/>
  <c r="W27" i="13"/>
  <c r="V28" i="13"/>
  <c r="W28" i="13"/>
  <c r="AC8" i="13"/>
  <c r="AC9" i="13"/>
  <c r="AC10" i="13"/>
  <c r="AC11" i="13"/>
  <c r="AC12" i="13"/>
  <c r="AC13" i="13"/>
  <c r="AC14" i="13"/>
  <c r="AC15" i="13"/>
  <c r="AC16" i="13"/>
  <c r="AC17" i="13"/>
  <c r="AC19" i="13"/>
  <c r="AC20" i="13"/>
  <c r="AC21" i="13"/>
  <c r="AC22" i="13"/>
  <c r="AC23" i="13"/>
  <c r="AC24" i="13"/>
  <c r="AC25" i="13"/>
  <c r="AC26" i="13"/>
  <c r="AB8" i="13"/>
  <c r="AB9" i="13"/>
  <c r="AB10" i="13"/>
  <c r="AB11" i="13"/>
  <c r="AB12" i="13"/>
  <c r="AB13" i="13"/>
  <c r="AB14" i="13"/>
  <c r="AB15" i="13"/>
  <c r="AB16" i="13"/>
  <c r="AB17" i="13"/>
  <c r="AB19" i="13"/>
  <c r="AB20" i="13"/>
  <c r="AB21" i="13"/>
  <c r="AB22" i="13"/>
  <c r="AB23" i="13"/>
  <c r="AB24" i="13"/>
  <c r="AB25" i="13"/>
  <c r="AB26" i="13"/>
  <c r="AA8" i="13"/>
  <c r="AA9" i="13"/>
  <c r="AA10" i="13"/>
  <c r="AA11" i="13"/>
  <c r="AA12" i="13"/>
  <c r="AA13" i="13"/>
  <c r="AA14" i="13"/>
  <c r="AA15" i="13"/>
  <c r="AA16" i="13"/>
  <c r="AA17" i="13"/>
  <c r="AA19" i="13"/>
  <c r="AA20" i="13"/>
  <c r="AA21" i="13"/>
  <c r="AA22" i="13"/>
  <c r="AA23" i="13"/>
  <c r="AA24" i="13"/>
  <c r="AA25" i="13"/>
  <c r="AA26" i="13"/>
  <c r="Z8" i="13"/>
  <c r="Z9" i="13"/>
  <c r="Z10" i="13"/>
  <c r="Z11" i="13"/>
  <c r="Z12" i="13"/>
  <c r="Z13" i="13"/>
  <c r="Z14" i="13"/>
  <c r="Z15" i="13"/>
  <c r="Z16" i="13"/>
  <c r="Z17" i="13"/>
  <c r="Z19" i="13"/>
  <c r="Z20" i="13"/>
  <c r="Z21" i="13"/>
  <c r="Z22" i="13"/>
  <c r="Z23" i="13"/>
  <c r="Z24" i="13"/>
  <c r="Z25" i="13"/>
  <c r="Z26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7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<sst xmlns="http://schemas.openxmlformats.org/spreadsheetml/2006/main" count="895" uniqueCount="121">
  <si>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</si>
  <si>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</si>
  <si>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</si>
  <si>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</si>
  <si>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</si>
  <si>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</si>
  <si>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</si>
  <si>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</si>
  <si>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</si>
  <si>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</si>
  <si>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</si>
  <si>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</si>
  <si>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</si>
  <si>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</si>
  <si>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</si>
  <si>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</si>
  <si>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</si>
  <si>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</si>
  <si>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</si>
  <si>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</si>
  <si>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</si>
  <si>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</si>
  <si>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</si>
  <si>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</si>
  <si>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</si>
  <si>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</si>
  <si>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</si>
  <si>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</si>
  <si>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</si>
  <si>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</si>
  <si>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</si>
  <si>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</si>
  <si>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</si>
  <si>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</si>
  <si>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</si>
  <si>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</si>
  <si>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</si>
  <si>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</si>
  <si>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</si>
  <si>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</si>
  <si>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</si>
  <si>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</si>
  <si>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</si>
  <si>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</si>
  <si>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</si>
  <si>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</si>
  <si>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</si>
  <si>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</si>
  <si>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</si>
  <si>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</si>
  <si>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</si>
  <si>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</si>
  <si>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</si>
  <si>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</si>
  <si>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</si>
  <si>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</si>
  <si>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</si>
  <si>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</si>
  <si>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</si>
  <si>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</si>
  <si>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</si>
  <si>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</si>
  <si>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</si>
  <si>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</si>
  <si>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</si>
  <si>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</si>
  <si>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</si>
  <si>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</si>
  <si>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</si>
  <si>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</si>
  <si>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</si>
  <si>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</si>
  <si>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</si>
  <si>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</si>
  <si>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</si>
  <si>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</si>
  <si>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</si>
  <si>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</si>
  <si>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</si>
  <si>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</si>
  <si>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</si>
  <si>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</si>
  <si>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</si>
  <si>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</si>
  <si>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</si>
  <si>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</si>
  <si>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</si>
  <si>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</si>
  <si>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</si>
  <si>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</si>
  <si>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</si>
  <si>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</si>
  <si>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</si>
  <si>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</si>
  <si>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</si>
  <si>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</si>
  <si>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</si>
  <si>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</si>
  <si>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</si>
  <si>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</si>
  <si>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</si>
  <si>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</si>
  <si>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</si>
  <si>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</si>
  <si>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</si>
  <si>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</si>
  <si>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</si>
  <si>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</si>
  <si>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</si>
  <si>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</si>
  <si>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</si>
  <si>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</si>
  <si>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</si>
  <si>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</si>
  <si>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</si>
  <si>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</si>
  <si>
    <t>average_fleet</t>
  </si>
  <si>
    <t>number_of_vehicles_left_in_the_network</t>
  </si>
  <si>
    <t>average fleet &amp; binomial route choice&amp;left turn yields &amp; unified vehicle weight</t>
  </si>
  <si>
    <t>average fleet &amp; binomial route choice&amp;left turn yields &amp; different vehicle weight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</si>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</sst>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higher_demand!$V$7:$V$17</c:f>
              <c:numCache>
                <c:formatCode>General</c:formatCode>
                <c:ptCount val="11"/>
                <c:pt idx="0">
                  <c:v>0</c:v>
                </c:pt>
                <c:pt idx="1">
                  <c:v>-4.5155409180462804</c:v>
                </c:pt>
                <c:pt idx="2">
                  <c:v>-1.086835063369302</c:v>
                </c:pt>
                <c:pt idx="3">
                  <c:v>-2.6235774987502487</c:v>
                </c:pt>
                <c:pt idx="4">
                  <c:v>-8.0424618460905108</c:v>
                </c:pt>
                <c:pt idx="5">
                  <c:v>-7.2990854824006846</c:v>
                </c:pt>
                <c:pt idx="6">
                  <c:v>-6.7797806333990014</c:v>
                </c:pt>
                <c:pt idx="7">
                  <c:v>-3.4575234510542034</c:v>
                </c:pt>
                <c:pt idx="8">
                  <c:v>-0.86276354868115823</c:v>
                </c:pt>
                <c:pt idx="9">
                  <c:v>-5.1836386626282804</c:v>
                </c:pt>
                <c:pt idx="10">
                  <c:v>-6.1981356779486552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8-4EDF-AD58-17BD4638D18A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higher_demand!$V$18:$V$28</c:f>
              <c:numCache>
                <c:formatCode>General</c:formatCode>
                <c:ptCount val="11"/>
                <c:pt idx="0">
                  <c:v>0</c:v>
                </c:pt>
                <c:pt idx="1">
                  <c:v>-7.1114770488428904</c:v>
                </c:pt>
                <c:pt idx="2">
                  <c:v>-1.7384656100214575</c:v>
                </c:pt>
                <c:pt idx="3">
                  <c:v>-0.26876819478343122</c:v>
                </c:pt>
                <c:pt idx="4">
                  <c:v>-4.3885082483018243</c:v>
                </c:pt>
                <c:pt idx="5">
                  <c:v>-4.2632399211926932</c:v>
                </c:pt>
                <c:pt idx="6">
                  <c:v>-3.5722057223512889</c:v>
                </c:pt>
                <c:pt idx="7">
                  <c:v>-4.50613109065781</c:v>
                </c:pt>
                <c:pt idx="8">
                  <c:v>0.33934190019702254</c:v>
                </c:pt>
                <c:pt idx="9">
                  <c:v>-2.5994648160672802</c:v>
                </c:pt>
                <c:pt idx="10">
                  <c:v>-0.53165524744906312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8-4EDF-AD58-17BD4638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higher_demand!$W$7:$W$17</c:f>
              <c:numCache>
                <c:formatCode>General</c:formatCode>
                <c:ptCount val="11"/>
                <c:pt idx="0">
                  <c:v>0</c:v>
                </c:pt>
                <c:pt idx="1">
                  <c:v>-2.3764981408823744</c:v>
                </c:pt>
                <c:pt idx="2">
                  <c:v>4.8442026788088608</c:v>
                </c:pt>
                <c:pt idx="3">
                  <c:v>-3.5799094000904921</c:v>
                </c:pt>
                <c:pt idx="4">
                  <c:v>1.7312886927394171</c:v>
                </c:pt>
                <c:pt idx="5">
                  <c:v>0.67716667677480791</c:v>
                </c:pt>
                <c:pt idx="6">
                  <c:v>-2.1838217113212539</c:v>
                </c:pt>
                <c:pt idx="7">
                  <c:v>-3.613032950935144</c:v>
                </c:pt>
                <c:pt idx="8">
                  <c:v>-8.2083424695239877</c:v>
                </c:pt>
                <c:pt idx="9">
                  <c:v>-9.6879388287325749</c:v>
                </c:pt>
                <c:pt idx="10">
                  <c:v>-6.5267391030515594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E-46AB-8F38-6E6B8FEF8620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higher_demand!$W$18:$W$28</c:f>
              <c:numCache>
                <c:formatCode>General</c:formatCode>
                <c:ptCount val="11"/>
                <c:pt idx="0">
                  <c:v>0</c:v>
                </c:pt>
                <c:pt idx="1">
                  <c:v>6.257085407443018</c:v>
                </c:pt>
                <c:pt idx="2">
                  <c:v>1.6976986130096399</c:v>
                </c:pt>
                <c:pt idx="3">
                  <c:v>0.40191463454460885</c:v>
                </c:pt>
                <c:pt idx="4">
                  <c:v>1.5537744519452059</c:v>
                </c:pt>
                <c:pt idx="5">
                  <c:v>4.3858380491628246</c:v>
                </c:pt>
                <c:pt idx="6">
                  <c:v>0.63611213488284146</c:v>
                </c:pt>
                <c:pt idx="7">
                  <c:v>4.1677357953617715</c:v>
                </c:pt>
                <c:pt idx="8">
                  <c:v>0.28294976883494</c:v>
                </c:pt>
                <c:pt idx="9">
                  <c:v>-1.2598612543095447</c:v>
                </c:pt>
                <c:pt idx="10">
                  <c:v>-3.1824267899546856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E-46AB-8F38-6E6B8FE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higher_demand!$Z$7:$Z$17</c:f>
              <c:numCache>
                <c:formatCode>General</c:formatCode>
                <c:ptCount val="11"/>
                <c:pt idx="0">
                  <c:v>0</c:v>
                </c:pt>
                <c:pt idx="1">
                  <c:v>-8.5881296191638583</c:v>
                </c:pt>
                <c:pt idx="2">
                  <c:v>-5.5996483497282163</c:v>
                </c:pt>
                <c:pt idx="3">
                  <c:v>-8.0470031916084448</c:v>
                </c:pt>
                <c:pt idx="4">
                  <c:v>-9.9477711979862082</c:v>
                </c:pt>
                <c:pt idx="5">
                  <c:v>-8.1002421690924535</c:v>
                </c:pt>
                <c:pt idx="6">
                  <c:v>-5.9936167831098661</c:v>
                </c:pt>
                <c:pt idx="7">
                  <c:v>-5.4047117860175433</c:v>
                </c:pt>
                <c:pt idx="8">
                  <c:v>-1.0497634278257044</c:v>
                </c:pt>
                <c:pt idx="9">
                  <c:v>-3.048545756853497</c:v>
                </c:pt>
                <c:pt idx="10">
                  <c:v>-4.1722977123620959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24C-A2EB-39D87B4711CC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higher_demand!$Z$18:$Z$28</c:f>
              <c:numCache>
                <c:formatCode>General</c:formatCode>
                <c:ptCount val="11"/>
                <c:pt idx="0">
                  <c:v>0</c:v>
                </c:pt>
                <c:pt idx="1">
                  <c:v>-9.240102328044939</c:v>
                </c:pt>
                <c:pt idx="2">
                  <c:v>-5.7801148323791258</c:v>
                </c:pt>
                <c:pt idx="3">
                  <c:v>-4.6533596524996392</c:v>
                </c:pt>
                <c:pt idx="4">
                  <c:v>-5.965222661785063</c:v>
                </c:pt>
                <c:pt idx="5">
                  <c:v>-5.9289109489369984</c:v>
                </c:pt>
                <c:pt idx="6">
                  <c:v>-1.0582270601436607</c:v>
                </c:pt>
                <c:pt idx="7">
                  <c:v>-3.6636607120918043</c:v>
                </c:pt>
                <c:pt idx="8">
                  <c:v>0.64596626013928937</c:v>
                </c:pt>
                <c:pt idx="9">
                  <c:v>0.69456389086828418</c:v>
                </c:pt>
                <c:pt idx="10">
                  <c:v>3.6385428355352363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24C-A2EB-39D87B4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B-480A-915F-CB4738C759F3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higher_demand!$AA$18:$AA$28</c:f>
              <c:numCache>
                <c:formatCode>General</c:formatCode>
                <c:ptCount val="11"/>
                <c:pt idx="0">
                  <c:v>0</c:v>
                </c:pt>
                <c:pt idx="1">
                  <c:v>17.134555882574897</c:v>
                </c:pt>
                <c:pt idx="2">
                  <c:v>13.283525771639882</c:v>
                </c:pt>
                <c:pt idx="3">
                  <c:v>8.0107161723643472</c:v>
                </c:pt>
                <c:pt idx="4">
                  <c:v>1.9628707267376115</c:v>
                </c:pt>
                <c:pt idx="5">
                  <c:v>8.3155988227303599</c:v>
                </c:pt>
                <c:pt idx="6">
                  <c:v>9.3434457776771556</c:v>
                </c:pt>
                <c:pt idx="7">
                  <c:v>11.004452494151391</c:v>
                </c:pt>
                <c:pt idx="8">
                  <c:v>10.218851407440949</c:v>
                </c:pt>
                <c:pt idx="9">
                  <c:v>6.1950041506301412</c:v>
                </c:pt>
                <c:pt idx="10">
                  <c:v>4.5294694740019601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B-480A-915F-CB4738C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higher_demand!$Z$30:$Z$35</c:f>
              <c:numCache>
                <c:formatCode>General</c:formatCode>
                <c:ptCount val="6"/>
                <c:pt idx="0">
                  <c:v>0</c:v>
                </c:pt>
                <c:pt idx="1">
                  <c:v>4.7373583076393988</c:v>
                </c:pt>
                <c:pt idx="2">
                  <c:v>-6.7806593803020121</c:v>
                </c:pt>
                <c:pt idx="3">
                  <c:v>-2.150961901594628</c:v>
                </c:pt>
                <c:pt idx="4">
                  <c:v>5.1150167127935928</c:v>
                </c:pt>
                <c:pt idx="5">
                  <c:v>5.7522448128336165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DD8-8E66-5FD97130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higher_demand!$AA$30:$AA$35</c:f>
              <c:numCache>
                <c:formatCode>General</c:formatCode>
                <c:ptCount val="6"/>
                <c:pt idx="0">
                  <c:v>0</c:v>
                </c:pt>
                <c:pt idx="1">
                  <c:v>-13.102212638438552</c:v>
                </c:pt>
                <c:pt idx="2">
                  <c:v>-6.2177439174244284</c:v>
                </c:pt>
                <c:pt idx="3">
                  <c:v>-8.4930116775937616</c:v>
                </c:pt>
                <c:pt idx="4">
                  <c:v>-16.553167537399226</c:v>
                </c:pt>
                <c:pt idx="5">
                  <c:v>-18.39399392733414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D-482B-BA72-BFDA2682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higher_demand!$AB$30:$AB$35</c:f>
              <c:numCache>
                <c:formatCode>General</c:formatCode>
                <c:ptCount val="6"/>
                <c:pt idx="0">
                  <c:v>0</c:v>
                </c:pt>
                <c:pt idx="1">
                  <c:v>-19.523747048018894</c:v>
                </c:pt>
                <c:pt idx="2">
                  <c:v>-9.8504329572290779</c:v>
                </c:pt>
                <c:pt idx="3">
                  <c:v>-15.720283390186307</c:v>
                </c:pt>
                <c:pt idx="4">
                  <c:v>-16.392679086853839</c:v>
                </c:pt>
                <c:pt idx="5">
                  <c:v>-20.708475465757019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5-458A-85AE-2E8B439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higher_demand!$AC$30:$AC$35</c:f>
              <c:numCache>
                <c:formatCode>General</c:formatCode>
                <c:ptCount val="6"/>
                <c:pt idx="0">
                  <c:v>0</c:v>
                </c:pt>
                <c:pt idx="1">
                  <c:v>-19.379111538177256</c:v>
                </c:pt>
                <c:pt idx="2">
                  <c:v>-19.145539212062978</c:v>
                </c:pt>
                <c:pt idx="3">
                  <c:v>-13.847291004508838</c:v>
                </c:pt>
                <c:pt idx="4">
                  <c:v>-24.120038435952395</c:v>
                </c:pt>
                <c:pt idx="5">
                  <c:v>-25.647128390864076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2-4433-87E1-1DAD5389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D42-4DDE-9AD4-850E18B24B48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higher_demand!$AB$7:$AB$17</c:f>
              <c:numCache>
                <c:formatCode>General</c:formatCode>
                <c:ptCount val="11"/>
                <c:pt idx="0">
                  <c:v>0</c:v>
                </c:pt>
                <c:pt idx="1">
                  <c:v>-26.986261215334416</c:v>
                </c:pt>
                <c:pt idx="2">
                  <c:v>-20.999439233278952</c:v>
                </c:pt>
                <c:pt idx="3">
                  <c:v>-26.717985318107672</c:v>
                </c:pt>
                <c:pt idx="4">
                  <c:v>-17.643122960848284</c:v>
                </c:pt>
                <c:pt idx="5">
                  <c:v>-10.016695554649262</c:v>
                </c:pt>
                <c:pt idx="6">
                  <c:v>-14.596502854812401</c:v>
                </c:pt>
                <c:pt idx="7">
                  <c:v>-14.957815048939649</c:v>
                </c:pt>
                <c:pt idx="8">
                  <c:v>-18.70157014681892</c:v>
                </c:pt>
                <c:pt idx="9">
                  <c:v>-17.549449429037526</c:v>
                </c:pt>
                <c:pt idx="10">
                  <c:v>-13.042286908645998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D42-4DDE-9AD4-850E18B24B48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higher_demand!$AC$7:$AC$17</c:f>
              <c:numCache>
                <c:formatCode>General</c:formatCode>
                <c:ptCount val="11"/>
                <c:pt idx="0">
                  <c:v>0</c:v>
                </c:pt>
                <c:pt idx="1">
                  <c:v>-20.912339367754438</c:v>
                </c:pt>
                <c:pt idx="2">
                  <c:v>-11.93172990848494</c:v>
                </c:pt>
                <c:pt idx="3">
                  <c:v>-18.777974239655553</c:v>
                </c:pt>
                <c:pt idx="4">
                  <c:v>-18.652205757237244</c:v>
                </c:pt>
                <c:pt idx="5">
                  <c:v>-13.343296169979807</c:v>
                </c:pt>
                <c:pt idx="6">
                  <c:v>-11.129031064815162</c:v>
                </c:pt>
                <c:pt idx="7">
                  <c:v>-16.115381485399755</c:v>
                </c:pt>
                <c:pt idx="8">
                  <c:v>-19.621362886460652</c:v>
                </c:pt>
                <c:pt idx="9">
                  <c:v>-23.686644126981783</c:v>
                </c:pt>
                <c:pt idx="10">
                  <c:v>-9.4622287654713801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D42-4DDE-9AD4-850E18B2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05808"/>
        <c:axId val="420057648"/>
      </c:scatterChart>
      <c:valAx>
        <c:axId val="4722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57648"/>
        <c:crosses val="autoZero"/>
        <c:crossBetween val="midCat"/>
      </c:valAx>
      <c:valAx>
        <c:axId val="4200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average_fleet!$Z$3:$Z$8</c:f>
              <c:numCache>
                <c:formatCode>General</c:formatCode>
                <c:ptCount val="6"/>
                <c:pt idx="0">
                  <c:v>0</c:v>
                </c:pt>
                <c:pt idx="1">
                  <c:v>-1.7127322156773903</c:v>
                </c:pt>
                <c:pt idx="2">
                  <c:v>0.15276069648520646</c:v>
                </c:pt>
                <c:pt idx="3">
                  <c:v>-1.2453880510065376</c:v>
                </c:pt>
                <c:pt idx="4">
                  <c:v>3.4379787256996148</c:v>
                </c:pt>
                <c:pt idx="5">
                  <c:v>1.0917642997389279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0-4886-85E1-A0AA6671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average_fleet!$AA$3:$AA$8</c:f>
              <c:numCache>
                <c:formatCode>General</c:formatCode>
                <c:ptCount val="6"/>
                <c:pt idx="0">
                  <c:v>0</c:v>
                </c:pt>
                <c:pt idx="1">
                  <c:v>-4.6271635346573614</c:v>
                </c:pt>
                <c:pt idx="2">
                  <c:v>-6.1005556750821661</c:v>
                </c:pt>
                <c:pt idx="3">
                  <c:v>-5.7036449021076958</c:v>
                </c:pt>
                <c:pt idx="4">
                  <c:v>-5.9603385982743546</c:v>
                </c:pt>
                <c:pt idx="5">
                  <c:v>-6.3602169284299297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F-4DEE-91C6-1D4EC3A1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average_fleet!$AB$3:$AB$8</c:f>
              <c:numCache>
                <c:formatCode>General</c:formatCode>
                <c:ptCount val="6"/>
                <c:pt idx="0">
                  <c:v>0</c:v>
                </c:pt>
                <c:pt idx="1">
                  <c:v>-10.118216151896103</c:v>
                </c:pt>
                <c:pt idx="2">
                  <c:v>-4.5708520875368519</c:v>
                </c:pt>
                <c:pt idx="3">
                  <c:v>-6.144911790573742</c:v>
                </c:pt>
                <c:pt idx="4">
                  <c:v>-7.8580112783899843</c:v>
                </c:pt>
                <c:pt idx="5">
                  <c:v>-6.8782658182006324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4-4EC3-9323-67927E7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average_fleet!$AC$3:$AC$8</c:f>
              <c:numCache>
                <c:formatCode>General</c:formatCode>
                <c:ptCount val="6"/>
                <c:pt idx="0">
                  <c:v>0</c:v>
                </c:pt>
                <c:pt idx="1">
                  <c:v>-14.911879229128091</c:v>
                </c:pt>
                <c:pt idx="2">
                  <c:v>-13.909210609698569</c:v>
                </c:pt>
                <c:pt idx="3">
                  <c:v>-13.558558241386843</c:v>
                </c:pt>
                <c:pt idx="4">
                  <c:v>-10.611810929369593</c:v>
                </c:pt>
                <c:pt idx="5">
                  <c:v>-14.627414255638255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4-4C19-8E61-D16B093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yield'!$V$80:$V$90</c:f>
              <c:numCache>
                <c:formatCode>General</c:formatCode>
                <c:ptCount val="11"/>
                <c:pt idx="0">
                  <c:v>0</c:v>
                </c:pt>
                <c:pt idx="1">
                  <c:v>4.6532081704666339</c:v>
                </c:pt>
                <c:pt idx="2">
                  <c:v>1.4074861946876895</c:v>
                </c:pt>
                <c:pt idx="3">
                  <c:v>-0.37750194380386853</c:v>
                </c:pt>
                <c:pt idx="4">
                  <c:v>-0.9001765649442427</c:v>
                </c:pt>
                <c:pt idx="5">
                  <c:v>1.6347821019043327</c:v>
                </c:pt>
                <c:pt idx="6">
                  <c:v>7.1186270055618657</c:v>
                </c:pt>
                <c:pt idx="7">
                  <c:v>14.239770690749085</c:v>
                </c:pt>
                <c:pt idx="8">
                  <c:v>12.786719349160149</c:v>
                </c:pt>
                <c:pt idx="9">
                  <c:v>16.049660711849452</c:v>
                </c:pt>
                <c:pt idx="10">
                  <c:v>18.708201593985407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yield'!$W$80:$W$90</c:f>
              <c:numCache>
                <c:formatCode>General</c:formatCode>
                <c:ptCount val="11"/>
                <c:pt idx="0">
                  <c:v>0</c:v>
                </c:pt>
                <c:pt idx="1">
                  <c:v>-1.128232801694844</c:v>
                </c:pt>
                <c:pt idx="2">
                  <c:v>4.395344499073957</c:v>
                </c:pt>
                <c:pt idx="3">
                  <c:v>-0.63157053203821523</c:v>
                </c:pt>
                <c:pt idx="4">
                  <c:v>1.147886104115869</c:v>
                </c:pt>
                <c:pt idx="5">
                  <c:v>3.0789063436862878</c:v>
                </c:pt>
                <c:pt idx="6">
                  <c:v>5.284739710330312</c:v>
                </c:pt>
                <c:pt idx="7">
                  <c:v>8.9122729877017033</c:v>
                </c:pt>
                <c:pt idx="8">
                  <c:v>8.8153389028793718</c:v>
                </c:pt>
                <c:pt idx="9">
                  <c:v>9.3253254453638128</c:v>
                </c:pt>
                <c:pt idx="10">
                  <c:v>10.235706386323972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yield'!$Z$80:$Z$90</c:f>
              <c:numCache>
                <c:formatCode>General</c:formatCode>
                <c:ptCount val="11"/>
                <c:pt idx="0">
                  <c:v>0</c:v>
                </c:pt>
                <c:pt idx="1">
                  <c:v>5.5566031267142098</c:v>
                </c:pt>
                <c:pt idx="2">
                  <c:v>4.0266730663741157</c:v>
                </c:pt>
                <c:pt idx="3">
                  <c:v>2.5897387547997774</c:v>
                </c:pt>
                <c:pt idx="4">
                  <c:v>1.2059448710916121</c:v>
                </c:pt>
                <c:pt idx="5">
                  <c:v>5.169620817334061</c:v>
                </c:pt>
                <c:pt idx="6">
                  <c:v>10.795220789906743</c:v>
                </c:pt>
                <c:pt idx="7">
                  <c:v>16.283255622600123</c:v>
                </c:pt>
                <c:pt idx="8">
                  <c:v>16.069408255622601</c:v>
                </c:pt>
                <c:pt idx="9">
                  <c:v>18.968989989029073</c:v>
                </c:pt>
                <c:pt idx="10">
                  <c:v>21.858286478332428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yield'!$AA$80:$AA$90</c:f>
              <c:numCache>
                <c:formatCode>General</c:formatCode>
                <c:ptCount val="11"/>
                <c:pt idx="0">
                  <c:v>0</c:v>
                </c:pt>
                <c:pt idx="1">
                  <c:v>16.742054067137655</c:v>
                </c:pt>
                <c:pt idx="2">
                  <c:v>7.9655991407349154</c:v>
                </c:pt>
                <c:pt idx="3">
                  <c:v>8.9405927113746788</c:v>
                </c:pt>
                <c:pt idx="4">
                  <c:v>1.0884528690074506</c:v>
                </c:pt>
                <c:pt idx="5">
                  <c:v>12.94797512972179</c:v>
                </c:pt>
                <c:pt idx="6">
                  <c:v>10.488933936432543</c:v>
                </c:pt>
                <c:pt idx="7">
                  <c:v>14.565904724445177</c:v>
                </c:pt>
                <c:pt idx="8">
                  <c:v>14.631711117498453</c:v>
                </c:pt>
                <c:pt idx="9">
                  <c:v>12.750555950561992</c:v>
                </c:pt>
                <c:pt idx="10">
                  <c:v>11.535785062705166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yield'!$AB$80:$AB$90</c:f>
              <c:numCache>
                <c:formatCode>General</c:formatCode>
                <c:ptCount val="11"/>
                <c:pt idx="0">
                  <c:v>0</c:v>
                </c:pt>
                <c:pt idx="1">
                  <c:v>5.7604265265516696</c:v>
                </c:pt>
                <c:pt idx="2">
                  <c:v>-12.549822602558908</c:v>
                </c:pt>
                <c:pt idx="3">
                  <c:v>-4.4977173360120002</c:v>
                </c:pt>
                <c:pt idx="4">
                  <c:v>2.5061010553698986</c:v>
                </c:pt>
                <c:pt idx="5">
                  <c:v>7.8376829511722423</c:v>
                </c:pt>
                <c:pt idx="6">
                  <c:v>11.423622513699208</c:v>
                </c:pt>
                <c:pt idx="7">
                  <c:v>8.7829440892202939</c:v>
                </c:pt>
                <c:pt idx="8">
                  <c:v>7.9716164094242732</c:v>
                </c:pt>
                <c:pt idx="9">
                  <c:v>6.8106451342876042</c:v>
                </c:pt>
                <c:pt idx="10">
                  <c:v>6.3199850612681159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yield'!$AC$80:$AC$90</c:f>
              <c:numCache>
                <c:formatCode>General</c:formatCode>
                <c:ptCount val="11"/>
                <c:pt idx="0">
                  <c:v>0</c:v>
                </c:pt>
                <c:pt idx="1">
                  <c:v>-6.9481843849118414</c:v>
                </c:pt>
                <c:pt idx="2">
                  <c:v>15.844444283153225</c:v>
                </c:pt>
                <c:pt idx="3">
                  <c:v>3.4780841504750399</c:v>
                </c:pt>
                <c:pt idx="4">
                  <c:v>11.804582767805956</c:v>
                </c:pt>
                <c:pt idx="5">
                  <c:v>12.252407876496086</c:v>
                </c:pt>
                <c:pt idx="6">
                  <c:v>9.9573949207777908</c:v>
                </c:pt>
                <c:pt idx="7">
                  <c:v>14.565566095937637</c:v>
                </c:pt>
                <c:pt idx="8">
                  <c:v>10.311590468655881</c:v>
                </c:pt>
                <c:pt idx="9">
                  <c:v>17.743164679155456</c:v>
                </c:pt>
                <c:pt idx="10">
                  <c:v>18.005182287319364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yield'!$BK$80:$BK$90</c:f>
              <c:numCache>
                <c:formatCode>General</c:formatCode>
                <c:ptCount val="11"/>
                <c:pt idx="0">
                  <c:v>0</c:v>
                </c:pt>
                <c:pt idx="1">
                  <c:v>0.32794909446892018</c:v>
                </c:pt>
                <c:pt idx="2">
                  <c:v>9.083700440528629</c:v>
                </c:pt>
                <c:pt idx="3">
                  <c:v>-4.0425844346549269</c:v>
                </c:pt>
                <c:pt idx="4">
                  <c:v>-12.958883994126284</c:v>
                </c:pt>
                <c:pt idx="5">
                  <c:v>3.1576113558492338</c:v>
                </c:pt>
                <c:pt idx="6">
                  <c:v>0.1938325991189328</c:v>
                </c:pt>
                <c:pt idx="7">
                  <c:v>16.663729809104254</c:v>
                </c:pt>
                <c:pt idx="8">
                  <c:v>11.962799804209489</c:v>
                </c:pt>
                <c:pt idx="9">
                  <c:v>13.129221732745954</c:v>
                </c:pt>
                <c:pt idx="10">
                  <c:v>19.733235438081248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yield'!$BL$80:$BL$90</c:f>
              <c:numCache>
                <c:formatCode>General</c:formatCode>
                <c:ptCount val="11"/>
                <c:pt idx="0">
                  <c:v>0</c:v>
                </c:pt>
                <c:pt idx="1">
                  <c:v>47.066683647797419</c:v>
                </c:pt>
                <c:pt idx="2">
                  <c:v>15.289698786753874</c:v>
                </c:pt>
                <c:pt idx="3">
                  <c:v>17.615556942811867</c:v>
                </c:pt>
                <c:pt idx="4">
                  <c:v>0.60965043228808447</c:v>
                </c:pt>
                <c:pt idx="5">
                  <c:v>21.237966189455129</c:v>
                </c:pt>
                <c:pt idx="6">
                  <c:v>13.441956894373874</c:v>
                </c:pt>
                <c:pt idx="7">
                  <c:v>16.745969939222842</c:v>
                </c:pt>
                <c:pt idx="8">
                  <c:v>17.593634581376843</c:v>
                </c:pt>
                <c:pt idx="9">
                  <c:v>16.694817762541149</c:v>
                </c:pt>
                <c:pt idx="10">
                  <c:v>20.319314853130621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33C-97E7-00E1F9F4FA2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2-433C-97E7-00E1F9F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42-433C-97E7-00E1F9F4FA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42-433C-97E7-00E1F9F4FA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42-433C-97E7-00E1F9F4FA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42-433C-97E7-00E1F9F4FA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42-433C-97E7-00E1F9F4FA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42-433C-97E7-00E1F9F4FA27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7A9-8B46-D2CBAC80A05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D-47A9-8B46-D2CBAC8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6D-47A9-8B46-D2CBAC80A0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-3.0326044956096512</c:v>
                      </c:pt>
                      <c:pt idx="2">
                        <c:v>3.1478594555702122</c:v>
                      </c:pt>
                      <c:pt idx="3">
                        <c:v>-2.4266831887649705</c:v>
                      </c:pt>
                      <c:pt idx="4">
                        <c:v>-2.8943651650211146</c:v>
                      </c:pt>
                      <c:pt idx="5">
                        <c:v>-0.47967382180117824</c:v>
                      </c:pt>
                      <c:pt idx="6">
                        <c:v>0.67720616647346221</c:v>
                      </c:pt>
                      <c:pt idx="7">
                        <c:v>2.7364725320115686</c:v>
                      </c:pt>
                      <c:pt idx="8">
                        <c:v>0.70452092577047909</c:v>
                      </c:pt>
                      <c:pt idx="9">
                        <c:v>0.127246805505595</c:v>
                      </c:pt>
                      <c:pt idx="10">
                        <c:v>5.229777084916136E-2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6D-47A9-8B46-D2CBAC80A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6D-47A9-8B46-D2CBAC80A0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6D-47A9-8B46-D2CBAC80A05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-1.9370161623429434</c:v>
                      </c:pt>
                      <c:pt idx="2">
                        <c:v>4.5748890754287137</c:v>
                      </c:pt>
                      <c:pt idx="3">
                        <c:v>0.65522111630757995</c:v>
                      </c:pt>
                      <c:pt idx="4">
                        <c:v>2.4060305658818679</c:v>
                      </c:pt>
                      <c:pt idx="5">
                        <c:v>2.3510679404671464</c:v>
                      </c:pt>
                      <c:pt idx="6">
                        <c:v>5.3300422379448715</c:v>
                      </c:pt>
                      <c:pt idx="7">
                        <c:v>8.6761002518287587</c:v>
                      </c:pt>
                      <c:pt idx="8">
                        <c:v>9.3083369975083627</c:v>
                      </c:pt>
                      <c:pt idx="9">
                        <c:v>9.0065422179584598</c:v>
                      </c:pt>
                      <c:pt idx="10">
                        <c:v>9.3130004929980927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6D-47A9-8B46-D2CBAC80A05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6D-47A9-8B46-D2CBAC80A05D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8-4131-BF0C-4518355D772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8-4131-BF0C-4518355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98-4131-BF0C-4518355D77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98-4131-BF0C-4518355D77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8-4131-BF0C-4518355D77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8-4131-BF0C-4518355D77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8-4131-BF0C-4518355D77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8-4131-BF0C-4518355D772E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427-BF15-0DC32A595B7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8-4427-BF15-0DC32A59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28-4427-BF15-0DC32A595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8-4427-BF15-0DC32A595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8-4427-BF15-0DC32A595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28-4427-BF15-0DC32A595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28-4427-BF15-0DC32A595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28-4427-BF15-0DC32A595B7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4-461F-9137-1BDBDD77CA04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4-461F-9137-1BDBDD7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F4-461F-9137-1BDBDD77CA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yield'!$V$14:$V$24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5.5247740617752052</c:v>
                      </c:pt>
                      <c:pt idx="2">
                        <c:v>1.1081337760923364</c:v>
                      </c:pt>
                      <c:pt idx="3">
                        <c:v>4.0689411269161475</c:v>
                      </c:pt>
                      <c:pt idx="4">
                        <c:v>-1.843931424453914</c:v>
                      </c:pt>
                      <c:pt idx="5">
                        <c:v>0.40598016061713799</c:v>
                      </c:pt>
                      <c:pt idx="6">
                        <c:v>5.5638488243794759</c:v>
                      </c:pt>
                      <c:pt idx="7">
                        <c:v>6.0221494298396028</c:v>
                      </c:pt>
                      <c:pt idx="8">
                        <c:v>6.4409779022283145</c:v>
                      </c:pt>
                      <c:pt idx="9">
                        <c:v>11.075377203915961</c:v>
                      </c:pt>
                      <c:pt idx="10">
                        <c:v>7.2206187588001018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F4-461F-9137-1BDBDD77CA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F4-461F-9137-1BDBDD77CA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F4-461F-9137-1BDBDD77CA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yield'!$V$58:$V$68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2.4373379887491202</c:v>
                      </c:pt>
                      <c:pt idx="2">
                        <c:v>-0.72030020014226004</c:v>
                      </c:pt>
                      <c:pt idx="3">
                        <c:v>3.1568434479570513</c:v>
                      </c:pt>
                      <c:pt idx="4">
                        <c:v>1.9057887605087944</c:v>
                      </c:pt>
                      <c:pt idx="5">
                        <c:v>0.25590658085230283</c:v>
                      </c:pt>
                      <c:pt idx="6">
                        <c:v>8.9760690258992923</c:v>
                      </c:pt>
                      <c:pt idx="7">
                        <c:v>11.291149367584897</c:v>
                      </c:pt>
                      <c:pt idx="8">
                        <c:v>13.643052705894185</c:v>
                      </c:pt>
                      <c:pt idx="9">
                        <c:v>14.416070721346605</c:v>
                      </c:pt>
                      <c:pt idx="10">
                        <c:v>20.216487430509833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F4-461F-9137-1BDBDD77CA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F4-461F-9137-1BDBDD77CA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632-90C9-8E17FB9B48C2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2-4632-90C9-8E17FB9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2-4632-90C9-8E17FB9B48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-1.790782268057713</c:v>
                      </c:pt>
                      <c:pt idx="2">
                        <c:v>3.8350588266645382</c:v>
                      </c:pt>
                      <c:pt idx="3">
                        <c:v>-1.8747251868729178</c:v>
                      </c:pt>
                      <c:pt idx="4">
                        <c:v>-1.6105714780615819</c:v>
                      </c:pt>
                      <c:pt idx="5">
                        <c:v>-2.1538687026155499</c:v>
                      </c:pt>
                      <c:pt idx="6">
                        <c:v>2.1085661750010054</c:v>
                      </c:pt>
                      <c:pt idx="7">
                        <c:v>2.8966969127659872</c:v>
                      </c:pt>
                      <c:pt idx="8">
                        <c:v>0.90904851367736483</c:v>
                      </c:pt>
                      <c:pt idx="9">
                        <c:v>1.4033790355891365</c:v>
                      </c:pt>
                      <c:pt idx="10">
                        <c:v>-0.42071391453811768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D2-4632-90C9-8E17FB9B48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D2-4632-90C9-8E17FB9B48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2-4632-90C9-8E17FB9B48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-1.748810808650118</c:v>
                      </c:pt>
                      <c:pt idx="2">
                        <c:v>4.8816804572890495</c:v>
                      </c:pt>
                      <c:pt idx="3">
                        <c:v>-0.99898735526507909</c:v>
                      </c:pt>
                      <c:pt idx="4">
                        <c:v>1.5292934138119365</c:v>
                      </c:pt>
                      <c:pt idx="5">
                        <c:v>3.1372000373079585</c:v>
                      </c:pt>
                      <c:pt idx="6">
                        <c:v>4.9526322100971285</c:v>
                      </c:pt>
                      <c:pt idx="7">
                        <c:v>9.0418515409521554</c:v>
                      </c:pt>
                      <c:pt idx="8">
                        <c:v>8.7493837523817088</c:v>
                      </c:pt>
                      <c:pt idx="9">
                        <c:v>8.0048900081278038</c:v>
                      </c:pt>
                      <c:pt idx="10">
                        <c:v>8.9615727971646013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2-4632-90C9-8E17FB9B48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2-4632-90C9-8E17FB9B48C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D-4200-877F-103D4EDD346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DD-4200-877F-103D4EDD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DD-4200-877F-103D4EDD34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yield'!$Z$14:$Z$24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3.6332624794295172</c:v>
                      </c:pt>
                      <c:pt idx="2">
                        <c:v>1.2732275095995618</c:v>
                      </c:pt>
                      <c:pt idx="3">
                        <c:v>0.44955087767416108</c:v>
                      </c:pt>
                      <c:pt idx="4">
                        <c:v>-3.9019644816236978</c:v>
                      </c:pt>
                      <c:pt idx="5">
                        <c:v>-0.98866908941305698</c:v>
                      </c:pt>
                      <c:pt idx="6">
                        <c:v>5.008485326385081</c:v>
                      </c:pt>
                      <c:pt idx="7">
                        <c:v>4.6459304717498711</c:v>
                      </c:pt>
                      <c:pt idx="8">
                        <c:v>7.4023758913878153</c:v>
                      </c:pt>
                      <c:pt idx="9">
                        <c:v>11.03349561162918</c:v>
                      </c:pt>
                      <c:pt idx="10">
                        <c:v>7.8497840098738463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DD-4200-877F-103D4EDD34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DD-4200-877F-103D4EDD34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DD-4200-877F-103D4EDD34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yield'!$Z$58:$Z$68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4.267519199122324</c:v>
                      </c:pt>
                      <c:pt idx="2">
                        <c:v>4.0652427317608311</c:v>
                      </c:pt>
                      <c:pt idx="3">
                        <c:v>3.3517039221064158</c:v>
                      </c:pt>
                      <c:pt idx="4">
                        <c:v>2.949722298409216</c:v>
                      </c:pt>
                      <c:pt idx="5">
                        <c:v>2.2203270707624756</c:v>
                      </c:pt>
                      <c:pt idx="6">
                        <c:v>11.638610806363145</c:v>
                      </c:pt>
                      <c:pt idx="7">
                        <c:v>13.666946653867255</c:v>
                      </c:pt>
                      <c:pt idx="8">
                        <c:v>16.265684997257278</c:v>
                      </c:pt>
                      <c:pt idx="9">
                        <c:v>17.487486286341198</c:v>
                      </c:pt>
                      <c:pt idx="10">
                        <c:v>20.848189797037861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DD-4200-877F-103D4EDD34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DD-4200-877F-103D4EDD34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9-4F5C-BB1F-9B1432C79AB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9-4F5C-BB1F-9B1432C7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C29-4F5C-BB1F-9B1432C7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yield'!$AA$14:$AA$24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-0.69664009197766674</c:v>
                      </c:pt>
                      <c:pt idx="2">
                        <c:v>-3.188206284132332</c:v>
                      </c:pt>
                      <c:pt idx="3">
                        <c:v>-8.0480462308821128</c:v>
                      </c:pt>
                      <c:pt idx="4">
                        <c:v>-12.132580972119275</c:v>
                      </c:pt>
                      <c:pt idx="5">
                        <c:v>-5.8408846799691441</c:v>
                      </c:pt>
                      <c:pt idx="6">
                        <c:v>-2.8727894346701288</c:v>
                      </c:pt>
                      <c:pt idx="7">
                        <c:v>-3.0240684991603937</c:v>
                      </c:pt>
                      <c:pt idx="8">
                        <c:v>-5.9566131643041995</c:v>
                      </c:pt>
                      <c:pt idx="9">
                        <c:v>-4.8598399467497631</c:v>
                      </c:pt>
                      <c:pt idx="10">
                        <c:v>-5.8718968881896503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29-4F5C-BB1F-9B1432C7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29-4F5C-BB1F-9B1432C7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29-4F5C-BB1F-9B1432C79A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yield'!$AA$58:$AA$68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19.269170839447529</c:v>
                      </c:pt>
                      <c:pt idx="2">
                        <c:v>7.1290259141037424</c:v>
                      </c:pt>
                      <c:pt idx="3">
                        <c:v>8.2008380860172725</c:v>
                      </c:pt>
                      <c:pt idx="4">
                        <c:v>1.5014447150658761</c:v>
                      </c:pt>
                      <c:pt idx="5">
                        <c:v>10.842926947339764</c:v>
                      </c:pt>
                      <c:pt idx="6">
                        <c:v>11.053204846981233</c:v>
                      </c:pt>
                      <c:pt idx="7">
                        <c:v>15.796559914073486</c:v>
                      </c:pt>
                      <c:pt idx="8">
                        <c:v>14.224770434019629</c:v>
                      </c:pt>
                      <c:pt idx="9">
                        <c:v>9.9246630258838504</c:v>
                      </c:pt>
                      <c:pt idx="10">
                        <c:v>9.6795909414096126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29-4F5C-BB1F-9B1432C79A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29-4F5C-BB1F-9B1432C79AB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7-4F9A-8A8A-5A52434E4EF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E7-4F9A-8A8A-5A52434E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E7-4F9A-8A8A-5A52434E4E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yield'!$AB$25:$AB$35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-10.756530865866925</c:v>
                      </c:pt>
                      <c:pt idx="2">
                        <c:v>-22.305715996677428</c:v>
                      </c:pt>
                      <c:pt idx="3">
                        <c:v>-19.305091403146143</c:v>
                      </c:pt>
                      <c:pt idx="4">
                        <c:v>-16.356623589030328</c:v>
                      </c:pt>
                      <c:pt idx="5">
                        <c:v>-10.76683343957863</c:v>
                      </c:pt>
                      <c:pt idx="6">
                        <c:v>-4.8293314273571939</c:v>
                      </c:pt>
                      <c:pt idx="7">
                        <c:v>-8.0933155613936858</c:v>
                      </c:pt>
                      <c:pt idx="8">
                        <c:v>-10.681193295600158</c:v>
                      </c:pt>
                      <c:pt idx="9">
                        <c:v>-9.8447530923818896</c:v>
                      </c:pt>
                      <c:pt idx="10">
                        <c:v>-13.247178060669279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7-4F9A-8A8A-5A52434E4E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7-4F9A-8A8A-5A52434E4E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E7-4F9A-8A8A-5A52434E4E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yield'!$AB$69:$AB$79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4.2040939852286892</c:v>
                      </c:pt>
                      <c:pt idx="2">
                        <c:v>-8.732719042375777</c:v>
                      </c:pt>
                      <c:pt idx="3">
                        <c:v>-5.1493551232767398</c:v>
                      </c:pt>
                      <c:pt idx="4">
                        <c:v>2.7630214873052976</c:v>
                      </c:pt>
                      <c:pt idx="5">
                        <c:v>6.0289373539127302</c:v>
                      </c:pt>
                      <c:pt idx="6">
                        <c:v>14.034681038756991</c:v>
                      </c:pt>
                      <c:pt idx="7">
                        <c:v>8.8924089349070439</c:v>
                      </c:pt>
                      <c:pt idx="8">
                        <c:v>7.7153398883458593</c:v>
                      </c:pt>
                      <c:pt idx="9">
                        <c:v>8.4139831681702031</c:v>
                      </c:pt>
                      <c:pt idx="10">
                        <c:v>5.2762055621019766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7-4F9A-8A8A-5A52434E4E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E7-4F9A-8A8A-5A52434E4EF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3-4783-B24C-B4C4C820A03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73-4783-B24C-B4C4C820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73-4783-B24C-B4C4C820A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yield'!$AC$25:$AC$35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-30.742431610501026</c:v>
                      </c:pt>
                      <c:pt idx="2">
                        <c:v>-7.0447171879196038</c:v>
                      </c:pt>
                      <c:pt idx="3">
                        <c:v>-16.650093992466093</c:v>
                      </c:pt>
                      <c:pt idx="4">
                        <c:v>-9.6525544902269562</c:v>
                      </c:pt>
                      <c:pt idx="5">
                        <c:v>-4.4644606864716145</c:v>
                      </c:pt>
                      <c:pt idx="6">
                        <c:v>-9.3048912372892332</c:v>
                      </c:pt>
                      <c:pt idx="7">
                        <c:v>-9.2388424773365596</c:v>
                      </c:pt>
                      <c:pt idx="8">
                        <c:v>-11.625307562220105</c:v>
                      </c:pt>
                      <c:pt idx="9">
                        <c:v>-6.1592283182243728</c:v>
                      </c:pt>
                      <c:pt idx="10">
                        <c:v>-3.4396161913817287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73-4783-B24C-B4C4C820A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73-4783-B24C-B4C4C820A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73-4783-B24C-B4C4C820A0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yield'!$AC$69:$AC$79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-7.6246398165150842</c:v>
                      </c:pt>
                      <c:pt idx="2">
                        <c:v>16.425818532846559</c:v>
                      </c:pt>
                      <c:pt idx="3">
                        <c:v>6.9772168068690741</c:v>
                      </c:pt>
                      <c:pt idx="4">
                        <c:v>8.8556145075012491</c:v>
                      </c:pt>
                      <c:pt idx="5">
                        <c:v>14.590243654601275</c:v>
                      </c:pt>
                      <c:pt idx="6">
                        <c:v>8.5994033837287898</c:v>
                      </c:pt>
                      <c:pt idx="7">
                        <c:v>10.110540946602118</c:v>
                      </c:pt>
                      <c:pt idx="8">
                        <c:v>10.516269043454276</c:v>
                      </c:pt>
                      <c:pt idx="9">
                        <c:v>19.755111520790848</c:v>
                      </c:pt>
                      <c:pt idx="10">
                        <c:v>16.558641863300842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73-4783-B24C-B4C4C820A0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73-4783-B24C-B4C4C820A03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3-4A90-95BE-5FF90E324B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13-4A90-95BE-5FF90E3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13-4A90-95BE-5FF90E324B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yield'!$AB$14:$AB$24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-5.1326134409952253</c:v>
                      </c:pt>
                      <c:pt idx="2">
                        <c:v>-23.074545559912682</c:v>
                      </c:pt>
                      <c:pt idx="3">
                        <c:v>-20.030135028106706</c:v>
                      </c:pt>
                      <c:pt idx="4">
                        <c:v>-15.484768288678117</c:v>
                      </c:pt>
                      <c:pt idx="5">
                        <c:v>-11.125491786917015</c:v>
                      </c:pt>
                      <c:pt idx="6">
                        <c:v>-4.4925660491561619</c:v>
                      </c:pt>
                      <c:pt idx="7">
                        <c:v>-7.7713601329031992</c:v>
                      </c:pt>
                      <c:pt idx="8">
                        <c:v>-9.1158460022794436</c:v>
                      </c:pt>
                      <c:pt idx="9">
                        <c:v>-7.7301498380564189</c:v>
                      </c:pt>
                      <c:pt idx="10">
                        <c:v>-13.694696106271046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13-4A90-95BE-5FF90E324B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3-4A90-95BE-5FF90E324B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3-4A90-95BE-5FF90E324B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yield'!$AB$58:$AB$68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1.100443654580463</c:v>
                      </c:pt>
                      <c:pt idx="2">
                        <c:v>-8.6754109761044695</c:v>
                      </c:pt>
                      <c:pt idx="3">
                        <c:v>-5.815802860252024</c:v>
                      </c:pt>
                      <c:pt idx="4">
                        <c:v>-0.31294067649275192</c:v>
                      </c:pt>
                      <c:pt idx="5">
                        <c:v>3.6297255008016713</c:v>
                      </c:pt>
                      <c:pt idx="6">
                        <c:v>11.690845519346297</c:v>
                      </c:pt>
                      <c:pt idx="7">
                        <c:v>11.609068840509723</c:v>
                      </c:pt>
                      <c:pt idx="8">
                        <c:v>6.1570756144519381</c:v>
                      </c:pt>
                      <c:pt idx="9">
                        <c:v>6.2922968944179383</c:v>
                      </c:pt>
                      <c:pt idx="10">
                        <c:v>3.4191666505688905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13-4A90-95BE-5FF90E324B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13-4A90-95BE-5FF90E324B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6-428E-871B-0F2A138A9BA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C6-428E-871B-0F2A138A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4C6-428E-871B-0F2A138A9B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yield'!$AC$14:$AC$24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-31.126820877214623</c:v>
                      </c:pt>
                      <c:pt idx="2">
                        <c:v>-7.5484297088773804</c:v>
                      </c:pt>
                      <c:pt idx="3">
                        <c:v>-15.725411353128596</c:v>
                      </c:pt>
                      <c:pt idx="4">
                        <c:v>-5.6838224086748799</c:v>
                      </c:pt>
                      <c:pt idx="5">
                        <c:v>-5.6562416078155158</c:v>
                      </c:pt>
                      <c:pt idx="6">
                        <c:v>-10.876271075723817</c:v>
                      </c:pt>
                      <c:pt idx="7">
                        <c:v>-9.4725534740921873</c:v>
                      </c:pt>
                      <c:pt idx="8">
                        <c:v>-11.933777045515582</c:v>
                      </c:pt>
                      <c:pt idx="9">
                        <c:v>-6.705037851020121</c:v>
                      </c:pt>
                      <c:pt idx="10">
                        <c:v>-3.0941303700907952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C6-428E-871B-0F2A138A9B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6-428E-871B-0F2A138A9B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6-428E-871B-0F2A138A9BA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yield'!$AC$58:$AC$68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-6.739876757368787</c:v>
                      </c:pt>
                      <c:pt idx="2">
                        <c:v>15.645572192746249</c:v>
                      </c:pt>
                      <c:pt idx="3">
                        <c:v>7.048346240664265</c:v>
                      </c:pt>
                      <c:pt idx="4">
                        <c:v>10.012556522496499</c:v>
                      </c:pt>
                      <c:pt idx="5">
                        <c:v>13.412978944235981</c:v>
                      </c:pt>
                      <c:pt idx="6">
                        <c:v>8.6226293212945571</c:v>
                      </c:pt>
                      <c:pt idx="7">
                        <c:v>9.6452963847376534</c:v>
                      </c:pt>
                      <c:pt idx="8">
                        <c:v>7.7291565355610867</c:v>
                      </c:pt>
                      <c:pt idx="9">
                        <c:v>19.280431421790293</c:v>
                      </c:pt>
                      <c:pt idx="10">
                        <c:v>18.08356982660386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C6-428E-871B-0F2A138A9BA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C6-428E-871B-0F2A138A9BA3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low_demand!$Z$3:$Z$8</c:f>
              <c:numCache>
                <c:formatCode>General</c:formatCode>
                <c:ptCount val="6"/>
                <c:pt idx="0">
                  <c:v>0</c:v>
                </c:pt>
                <c:pt idx="1">
                  <c:v>2.1678555126344814</c:v>
                </c:pt>
                <c:pt idx="2">
                  <c:v>4.7853605030623871</c:v>
                </c:pt>
                <c:pt idx="3">
                  <c:v>3.4813770174613907</c:v>
                </c:pt>
                <c:pt idx="4">
                  <c:v>3.2551897043895357</c:v>
                </c:pt>
                <c:pt idx="5">
                  <c:v>3.3471634612109202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8-4E66-9C0A-3FC8A440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low_demand!$AA$3:$AA$8</c:f>
              <c:numCache>
                <c:formatCode>General</c:formatCode>
                <c:ptCount val="6"/>
                <c:pt idx="0">
                  <c:v>0</c:v>
                </c:pt>
                <c:pt idx="1">
                  <c:v>1.5141960871959781</c:v>
                </c:pt>
                <c:pt idx="2">
                  <c:v>1.0209050055475355</c:v>
                </c:pt>
                <c:pt idx="3">
                  <c:v>-4.4907048953951501</c:v>
                </c:pt>
                <c:pt idx="4">
                  <c:v>-9.3102705118892786</c:v>
                </c:pt>
                <c:pt idx="5">
                  <c:v>-2.1966619040397179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BF7-A84A-853920BF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low_demand!$AB$3:$AB$8</c:f>
              <c:numCache>
                <c:formatCode>General</c:formatCode>
                <c:ptCount val="6"/>
                <c:pt idx="0">
                  <c:v>0</c:v>
                </c:pt>
                <c:pt idx="1">
                  <c:v>-4.3287510968119269</c:v>
                </c:pt>
                <c:pt idx="2">
                  <c:v>-14.230769230769234</c:v>
                </c:pt>
                <c:pt idx="3">
                  <c:v>-11.672272594325822</c:v>
                </c:pt>
                <c:pt idx="4">
                  <c:v>-8.3993857853173459</c:v>
                </c:pt>
                <c:pt idx="5">
                  <c:v>-1.4646095349517396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7-4404-A023-94B64FC0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low_demand!$D$3:$D$8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low_demand!$AC$3:$AC$8</c:f>
              <c:numCache>
                <c:formatCode>General</c:formatCode>
                <c:ptCount val="6"/>
                <c:pt idx="0">
                  <c:v>0</c:v>
                </c:pt>
                <c:pt idx="1">
                  <c:v>-34.029137773031323</c:v>
                </c:pt>
                <c:pt idx="2">
                  <c:v>-10.471702878419425</c:v>
                </c:pt>
                <c:pt idx="3">
                  <c:v>-20.221816528722847</c:v>
                </c:pt>
                <c:pt idx="4">
                  <c:v>-12.828413297446284</c:v>
                </c:pt>
                <c:pt idx="5">
                  <c:v>-8.8964735934421899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E-464C-962A-7FA18460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HFCV'!$AA$3:$AA$8</c:f>
              <c:numCache>
                <c:formatCode>General</c:formatCode>
                <c:ptCount val="6"/>
                <c:pt idx="0">
                  <c:v>0</c:v>
                </c:pt>
                <c:pt idx="1">
                  <c:v>-3.0094738330531561</c:v>
                </c:pt>
                <c:pt idx="2">
                  <c:v>-1.8382064132979377</c:v>
                </c:pt>
                <c:pt idx="3">
                  <c:v>0.64258668635800054</c:v>
                </c:pt>
                <c:pt idx="4">
                  <c:v>-2.64418922528241</c:v>
                </c:pt>
                <c:pt idx="5">
                  <c:v>-7.2420619334160792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B-4A3A-A5A6-217987B893B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HFCV'!$AA$24:$AA$29</c:f>
              <c:numCache>
                <c:formatCode>General</c:formatCode>
                <c:ptCount val="6"/>
                <c:pt idx="0">
                  <c:v>0</c:v>
                </c:pt>
                <c:pt idx="1">
                  <c:v>-3.1273075774953183</c:v>
                </c:pt>
                <c:pt idx="2">
                  <c:v>-2.5530644629137909</c:v>
                </c:pt>
                <c:pt idx="3">
                  <c:v>0.22624078932897562</c:v>
                </c:pt>
                <c:pt idx="4">
                  <c:v>-2.4611541422489025</c:v>
                </c:pt>
                <c:pt idx="5">
                  <c:v>-7.1713616867507808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B-4A3A-A5A6-217987B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HFCV'!$AB$3:$AB$8</c:f>
              <c:numCache>
                <c:formatCode>General</c:formatCode>
                <c:ptCount val="6"/>
                <c:pt idx="0">
                  <c:v>0</c:v>
                </c:pt>
                <c:pt idx="1">
                  <c:v>-4.4709388971683959</c:v>
                </c:pt>
                <c:pt idx="2">
                  <c:v>-6.4572466467958183</c:v>
                </c:pt>
                <c:pt idx="3">
                  <c:v>-4.4693864878291087</c:v>
                </c:pt>
                <c:pt idx="4">
                  <c:v>-0.19948460009935118</c:v>
                </c:pt>
                <c:pt idx="5">
                  <c:v>-2.5094696969696946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B-444B-B22F-E459311664E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HFCV'!$AB$24:$AB$29</c:f>
              <c:numCache>
                <c:formatCode>General</c:formatCode>
                <c:ptCount val="6"/>
                <c:pt idx="0">
                  <c:v>0</c:v>
                </c:pt>
                <c:pt idx="1">
                  <c:v>-4.7362908020269989</c:v>
                </c:pt>
                <c:pt idx="2">
                  <c:v>-6.3712028989610161</c:v>
                </c:pt>
                <c:pt idx="3">
                  <c:v>-4.273419584972955</c:v>
                </c:pt>
                <c:pt idx="4">
                  <c:v>-0.30645754890580823</c:v>
                </c:pt>
                <c:pt idx="5">
                  <c:v>-2.2499504572091831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B-444B-B22F-E4593116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HFCV'!$AC$3:$AC$8</c:f>
              <c:numCache>
                <c:formatCode>General</c:formatCode>
                <c:ptCount val="6"/>
                <c:pt idx="0">
                  <c:v>0</c:v>
                </c:pt>
                <c:pt idx="1">
                  <c:v>-8.7417298623227229</c:v>
                </c:pt>
                <c:pt idx="2">
                  <c:v>-8.5517110331842012</c:v>
                </c:pt>
                <c:pt idx="3">
                  <c:v>-8.6994074867418618</c:v>
                </c:pt>
                <c:pt idx="4">
                  <c:v>-8.7745512964466528</c:v>
                </c:pt>
                <c:pt idx="5">
                  <c:v>-6.5055537321425536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B-4690-9455-4F6AEFA0ABC2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HFCV'!$D$24:$D$29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HFCV'!$AC$24:$AC$29</c:f>
              <c:numCache>
                <c:formatCode>General</c:formatCode>
                <c:ptCount val="6"/>
                <c:pt idx="0">
                  <c:v>0</c:v>
                </c:pt>
                <c:pt idx="1">
                  <c:v>-8.9678860482550711</c:v>
                </c:pt>
                <c:pt idx="2">
                  <c:v>-8.6404736769633335</c:v>
                </c:pt>
                <c:pt idx="3">
                  <c:v>-8.7758755221003462</c:v>
                </c:pt>
                <c:pt idx="4">
                  <c:v>-8.9434066186257901</c:v>
                </c:pt>
                <c:pt idx="5">
                  <c:v>-6.8450605100901143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B-4690-9455-4F6AEFA0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HFCV'!$AA$9:$AA$14</c:f>
              <c:numCache>
                <c:formatCode>General</c:formatCode>
                <c:ptCount val="6"/>
                <c:pt idx="0">
                  <c:v>0</c:v>
                </c:pt>
                <c:pt idx="1">
                  <c:v>-8.5164296415992595</c:v>
                </c:pt>
                <c:pt idx="2">
                  <c:v>-6.4079132119576592</c:v>
                </c:pt>
                <c:pt idx="3">
                  <c:v>-5.1904959877003085</c:v>
                </c:pt>
                <c:pt idx="4">
                  <c:v>-2.0394876179568886</c:v>
                </c:pt>
                <c:pt idx="5">
                  <c:v>-3.0662911917667337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4-4D6F-B00F-DD25E34BB7EA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HFCV'!$AA$31:$AA$36</c:f>
              <c:numCache>
                <c:formatCode>General</c:formatCode>
                <c:ptCount val="6"/>
                <c:pt idx="0">
                  <c:v>0</c:v>
                </c:pt>
                <c:pt idx="1">
                  <c:v>-8.4866217456445181</c:v>
                </c:pt>
                <c:pt idx="2">
                  <c:v>-6.2941725563408353</c:v>
                </c:pt>
                <c:pt idx="3">
                  <c:v>-5.4995568036522435</c:v>
                </c:pt>
                <c:pt idx="4">
                  <c:v>-1.8520116407677816</c:v>
                </c:pt>
                <c:pt idx="5">
                  <c:v>-3.1188472188448673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4-4D6F-B00F-DD25E34B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HFCV'!$AB$9:$AB$14</c:f>
              <c:numCache>
                <c:formatCode>General</c:formatCode>
                <c:ptCount val="6"/>
                <c:pt idx="0">
                  <c:v>0</c:v>
                </c:pt>
                <c:pt idx="1">
                  <c:v>-4.8723199229101333</c:v>
                </c:pt>
                <c:pt idx="2">
                  <c:v>-5.8013129366417662</c:v>
                </c:pt>
                <c:pt idx="3">
                  <c:v>-5.7960431221392357</c:v>
                </c:pt>
                <c:pt idx="4">
                  <c:v>-4.3024271259937397</c:v>
                </c:pt>
                <c:pt idx="5">
                  <c:v>-4.5877499397735484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B-4CDD-B375-7C80E6C3A53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HFCV'!$AB$31:$AB$36</c:f>
              <c:numCache>
                <c:formatCode>General</c:formatCode>
                <c:ptCount val="6"/>
                <c:pt idx="0">
                  <c:v>0</c:v>
                </c:pt>
                <c:pt idx="1">
                  <c:v>-5.5613355418965389</c:v>
                </c:pt>
                <c:pt idx="2">
                  <c:v>-5.7878957959725641</c:v>
                </c:pt>
                <c:pt idx="3">
                  <c:v>-5.7406672233706066</c:v>
                </c:pt>
                <c:pt idx="4">
                  <c:v>-3.9569330175635478</c:v>
                </c:pt>
                <c:pt idx="5">
                  <c:v>-4.3710386179140048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B-4CDD-B375-7C80E6C3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Market Fleet 70%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unified_vehicle_weight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HFCV'!$AC$9:$AC$14</c:f>
              <c:numCache>
                <c:formatCode>General</c:formatCode>
                <c:ptCount val="6"/>
                <c:pt idx="0">
                  <c:v>0</c:v>
                </c:pt>
                <c:pt idx="1">
                  <c:v>-9.7583084060550611</c:v>
                </c:pt>
                <c:pt idx="2">
                  <c:v>-10.171977619012303</c:v>
                </c:pt>
                <c:pt idx="3">
                  <c:v>-12.675417995434813</c:v>
                </c:pt>
                <c:pt idx="4">
                  <c:v>-12.785839657857654</c:v>
                </c:pt>
                <c:pt idx="5">
                  <c:v>-12.597133981030554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7-44A5-863C-3B0F55646E46}"/>
            </c:ext>
          </c:extLst>
        </c:ser>
        <c:ser>
          <c:idx val="1"/>
          <c:order val="1"/>
          <c:tx>
            <c:v>specific_vehicle_weight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HFCV'!$D$31:$D$36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HFCV'!$AC$31:$AC$36</c:f>
              <c:numCache>
                <c:formatCode>General</c:formatCode>
                <c:ptCount val="6"/>
                <c:pt idx="0">
                  <c:v>0</c:v>
                </c:pt>
                <c:pt idx="1">
                  <c:v>-9.9766394247913155</c:v>
                </c:pt>
                <c:pt idx="2">
                  <c:v>-10.822277692470028</c:v>
                </c:pt>
                <c:pt idx="3">
                  <c:v>-13.167795882425706</c:v>
                </c:pt>
                <c:pt idx="4">
                  <c:v>-13.064456266237775</c:v>
                </c:pt>
                <c:pt idx="5">
                  <c:v>-12.806107225767949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7-44A5-863C-3B0F5564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unified</a:t>
            </a:r>
            <a:r>
              <a:rPr lang="en-US" baseline="0"/>
              <a:t> vehicle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HFCV'!$AA$16:$AA$21</c:f>
              <c:numCache>
                <c:formatCode>General</c:formatCode>
                <c:ptCount val="6"/>
                <c:pt idx="0">
                  <c:v>0</c:v>
                </c:pt>
                <c:pt idx="1">
                  <c:v>-11.404554667938481</c:v>
                </c:pt>
                <c:pt idx="2">
                  <c:v>-9.420829855729103</c:v>
                </c:pt>
                <c:pt idx="3">
                  <c:v>-10.198819601764635</c:v>
                </c:pt>
                <c:pt idx="4">
                  <c:v>-12.467211160128771</c:v>
                </c:pt>
                <c:pt idx="5">
                  <c:v>-12.634881364015746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4-4DC8-8AAB-A3FA36DBB014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HFCV'!$AB$16:$AB$21</c:f>
              <c:numCache>
                <c:formatCode>General</c:formatCode>
                <c:ptCount val="6"/>
                <c:pt idx="0">
                  <c:v>0</c:v>
                </c:pt>
                <c:pt idx="1">
                  <c:v>-10.070937308703321</c:v>
                </c:pt>
                <c:pt idx="2">
                  <c:v>-10.056533794245794</c:v>
                </c:pt>
                <c:pt idx="3">
                  <c:v>-9.6366713478088641</c:v>
                </c:pt>
                <c:pt idx="4">
                  <c:v>-11.64740196607972</c:v>
                </c:pt>
                <c:pt idx="5">
                  <c:v>-13.576752727665554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4-4DC8-8AAB-A3FA36DBB014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HFCV'!$D$16:$D$21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HFCV'!$AC$16:$AC$21</c:f>
              <c:numCache>
                <c:formatCode>General</c:formatCode>
                <c:ptCount val="6"/>
                <c:pt idx="0">
                  <c:v>0</c:v>
                </c:pt>
                <c:pt idx="1">
                  <c:v>-16.379011519641441</c:v>
                </c:pt>
                <c:pt idx="2">
                  <c:v>-18.437875355706215</c:v>
                </c:pt>
                <c:pt idx="3">
                  <c:v>-17.658344686373947</c:v>
                </c:pt>
                <c:pt idx="4">
                  <c:v>-21.126006658659087</c:v>
                </c:pt>
                <c:pt idx="5">
                  <c:v>-22.83678223927642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4-4DC8-8AAB-A3FA36DB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Savings 140% demand </a:t>
            </a:r>
            <a:br>
              <a:rPr lang="en-US"/>
            </a:br>
            <a:r>
              <a:rPr lang="en-US"/>
              <a:t>different</a:t>
            </a:r>
            <a:r>
              <a:rPr lang="en-US" baseline="0"/>
              <a:t> vehicle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HFCV'!$AA$38:$AA$43</c:f>
              <c:numCache>
                <c:formatCode>General</c:formatCode>
                <c:ptCount val="6"/>
                <c:pt idx="0">
                  <c:v>0</c:v>
                </c:pt>
                <c:pt idx="1">
                  <c:v>-16.889978538213903</c:v>
                </c:pt>
                <c:pt idx="2">
                  <c:v>-10.631036127339931</c:v>
                </c:pt>
                <c:pt idx="3">
                  <c:v>-9.7047514009777078</c:v>
                </c:pt>
                <c:pt idx="4">
                  <c:v>-14.089513532848461</c:v>
                </c:pt>
                <c:pt idx="5">
                  <c:v>-13.048467866936928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D33-BE61-25E69281A030}"/>
            </c:ext>
          </c:extLst>
        </c:ser>
        <c:ser>
          <c:idx val="1"/>
          <c:order val="1"/>
          <c:tx>
            <c:v>PHEV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HFCV'!$AB$38:$AB$43</c:f>
              <c:numCache>
                <c:formatCode>General</c:formatCode>
                <c:ptCount val="6"/>
                <c:pt idx="0">
                  <c:v>0</c:v>
                </c:pt>
                <c:pt idx="1">
                  <c:v>-14.784118916571959</c:v>
                </c:pt>
                <c:pt idx="2">
                  <c:v>-10.629317940924828</c:v>
                </c:pt>
                <c:pt idx="3">
                  <c:v>-9.0240974625512518</c:v>
                </c:pt>
                <c:pt idx="4">
                  <c:v>-14.173700946275561</c:v>
                </c:pt>
                <c:pt idx="5">
                  <c:v>-13.503262798983496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E-4D33-BE61-25E69281A030}"/>
            </c:ext>
          </c:extLst>
        </c:ser>
        <c:ser>
          <c:idx val="2"/>
          <c:order val="2"/>
          <c:tx>
            <c:v>HFCV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BEV, PHEV and HFCV'!$D$38:$D$43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'compare BEV, PHEV and HFCV'!$AC$38:$AC$43</c:f>
              <c:numCache>
                <c:formatCode>General</c:formatCode>
                <c:ptCount val="6"/>
                <c:pt idx="0">
                  <c:v>0</c:v>
                </c:pt>
                <c:pt idx="1">
                  <c:v>-24.779160219000889</c:v>
                </c:pt>
                <c:pt idx="2">
                  <c:v>-18.136965768966537</c:v>
                </c:pt>
                <c:pt idx="3">
                  <c:v>-16.871951092575753</c:v>
                </c:pt>
                <c:pt idx="4">
                  <c:v>-24.37668709102137</c:v>
                </c:pt>
                <c:pt idx="5">
                  <c:v>-23.46279552283341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E-4D33-BE61-25E69281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04576"/>
        <c:axId val="226889952"/>
      </c:scatterChart>
      <c:valAx>
        <c:axId val="18535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9952"/>
        <c:crossesAt val="-40"/>
        <c:crossBetween val="midCat"/>
      </c:valAx>
      <c:valAx>
        <c:axId val="226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17</xdr:row>
      <xdr:rowOff>50800</xdr:rowOff>
    </xdr:from>
    <xdr:to>
      <xdr:col>19</xdr:col>
      <xdr:colOff>368300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8437B-A630-4AF3-9850-2FAFD6CF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17</xdr:row>
      <xdr:rowOff>88900</xdr:rowOff>
    </xdr:from>
    <xdr:to>
      <xdr:col>27</xdr:col>
      <xdr:colOff>368300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11D36-0EFE-43B2-AF38-64DEC9DA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95250</xdr:rowOff>
    </xdr:from>
    <xdr:to>
      <xdr:col>35</xdr:col>
      <xdr:colOff>304800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50725-7061-408C-965B-0124C479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17</xdr:row>
      <xdr:rowOff>133350</xdr:rowOff>
    </xdr:from>
    <xdr:to>
      <xdr:col>43</xdr:col>
      <xdr:colOff>304800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A3F86-B1E4-4F31-B426-22680F2E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13</xdr:col>
      <xdr:colOff>304800</xdr:colOff>
      <xdr:row>140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DE6C3-41FD-4367-8873-A72A21F2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7240C-4F0F-4ACA-85D1-21CDF9BB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CFF9B-51F7-43D8-91B3-466AF7CE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126</xdr:row>
      <xdr:rowOff>0</xdr:rowOff>
    </xdr:from>
    <xdr:to>
      <xdr:col>38</xdr:col>
      <xdr:colOff>304800</xdr:colOff>
      <xdr:row>140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10761F-6C61-4AF8-8CCC-26DC0BD4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13</xdr:col>
      <xdr:colOff>304800</xdr:colOff>
      <xdr:row>156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582066-CFE2-4571-B567-7D0DA25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142</xdr:row>
      <xdr:rowOff>19050</xdr:rowOff>
    </xdr:from>
    <xdr:to>
      <xdr:col>21</xdr:col>
      <xdr:colOff>304800</xdr:colOff>
      <xdr:row>156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0A8BF-9652-4080-94A4-F630F1E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142</xdr:row>
      <xdr:rowOff>0</xdr:rowOff>
    </xdr:from>
    <xdr:to>
      <xdr:col>30</xdr:col>
      <xdr:colOff>304800</xdr:colOff>
      <xdr:row>156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73468F-E931-4ED5-8072-DA1B377F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142</xdr:row>
      <xdr:rowOff>0</xdr:rowOff>
    </xdr:from>
    <xdr:to>
      <xdr:col>38</xdr:col>
      <xdr:colOff>304800</xdr:colOff>
      <xdr:row>156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ED9B-C2A0-42D7-A7A2-0487AFBA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126</xdr:row>
      <xdr:rowOff>0</xdr:rowOff>
    </xdr:from>
    <xdr:to>
      <xdr:col>46</xdr:col>
      <xdr:colOff>304800</xdr:colOff>
      <xdr:row>140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ACF18C-8EEE-4C04-9467-82C7F9B5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126</xdr:row>
      <xdr:rowOff>0</xdr:rowOff>
    </xdr:from>
    <xdr:to>
      <xdr:col>54</xdr:col>
      <xdr:colOff>304800</xdr:colOff>
      <xdr:row>140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6210872-DE80-4CC3-9471-FF225EA4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46</xdr:col>
      <xdr:colOff>304800</xdr:colOff>
      <xdr:row>156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1B70FCC-F419-4BDF-A214-27C97F35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142</xdr:row>
      <xdr:rowOff>0</xdr:rowOff>
    </xdr:from>
    <xdr:to>
      <xdr:col>54</xdr:col>
      <xdr:colOff>304800</xdr:colOff>
      <xdr:row>156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04752F-1018-432B-B293-8BC899A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201B8-1D83-49F2-9467-FDD79D11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12700</xdr:rowOff>
    </xdr:from>
    <xdr:to>
      <xdr:col>21</xdr:col>
      <xdr:colOff>304800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A09BE-EC42-47B1-96EF-816863C6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539750</xdr:colOff>
      <xdr:row>17</xdr:row>
      <xdr:rowOff>41275</xdr:rowOff>
    </xdr:from>
    <xdr:to>
      <xdr:col>28</xdr:col>
      <xdr:colOff>463550</xdr:colOff>
      <xdr:row>31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2254C-634E-4FEB-8266-D75FA1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158750</xdr:colOff>
      <xdr:row>17</xdr:row>
      <xdr:rowOff>79375</xdr:rowOff>
    </xdr:from>
    <xdr:to>
      <xdr:col>36</xdr:col>
      <xdr:colOff>463550</xdr:colOff>
      <xdr:row>31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AE65F-DF32-441A-A35D-E4BB2578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434975</xdr:colOff>
      <xdr:row>46</xdr:row>
      <xdr:rowOff>165100</xdr:rowOff>
    </xdr:from>
    <xdr:to>
      <xdr:col>20</xdr:col>
      <xdr:colOff>130175</xdr:colOff>
      <xdr:row>61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48046-709E-418C-8E24-069D3710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301625</xdr:colOff>
      <xdr:row>47</xdr:row>
      <xdr:rowOff>12700</xdr:rowOff>
    </xdr:from>
    <xdr:to>
      <xdr:col>27</xdr:col>
      <xdr:colOff>647700</xdr:colOff>
      <xdr:row>61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5E2E1-85EC-4A72-8377-2B83A1126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835025</xdr:colOff>
      <xdr:row>47</xdr:row>
      <xdr:rowOff>50800</xdr:rowOff>
    </xdr:from>
    <xdr:to>
      <xdr:col>35</xdr:col>
      <xdr:colOff>441325</xdr:colOff>
      <xdr:row>61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41941-189A-4742-8C33-6BED85F5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63</xdr:row>
      <xdr:rowOff>31750</xdr:rowOff>
    </xdr:from>
    <xdr:to>
      <xdr:col>19</xdr:col>
      <xdr:colOff>438150</xdr:colOff>
      <xdr:row>77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08F54-A9F5-4D7B-8482-06B8488DE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133350</xdr:colOff>
      <xdr:row>63</xdr:row>
      <xdr:rowOff>31750</xdr:rowOff>
    </xdr:from>
    <xdr:to>
      <xdr:col>27</xdr:col>
      <xdr:colOff>492125</xdr:colOff>
      <xdr:row>77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B797D-3C47-4635-9471-C84BFF95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133350</xdr:colOff>
      <xdr:row>63</xdr:row>
      <xdr:rowOff>31750</xdr:rowOff>
    </xdr:from>
    <xdr:to>
      <xdr:col>35</xdr:col>
      <xdr:colOff>593725</xdr:colOff>
      <xdr:row>77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0194CA-34D5-458A-9D45-AF078309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161925</xdr:colOff>
      <xdr:row>47</xdr:row>
      <xdr:rowOff>38100</xdr:rowOff>
    </xdr:from>
    <xdr:to>
      <xdr:col>10</xdr:col>
      <xdr:colOff>466725</xdr:colOff>
      <xdr:row>61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272AE-470A-B687-863B-33FC3C86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165100</xdr:colOff>
      <xdr:row>62</xdr:row>
      <xdr:rowOff>133350</xdr:rowOff>
    </xdr:from>
    <xdr:to>
      <xdr:col>10</xdr:col>
      <xdr:colOff>469900</xdr:colOff>
      <xdr:row>77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B2DD3C-7516-4443-84EF-636F12D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43</xdr:row>
      <xdr:rowOff>38100</xdr:rowOff>
    </xdr:from>
    <xdr:to>
      <xdr:col>13</xdr:col>
      <xdr:colOff>184150</xdr:colOff>
      <xdr:row>57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8861C-9401-4D18-BEAC-E41FD89B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488950</xdr:colOff>
      <xdr:row>43</xdr:row>
      <xdr:rowOff>57150</xdr:rowOff>
    </xdr:from>
    <xdr:to>
      <xdr:col>22</xdr:col>
      <xdr:colOff>184150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024F7-E5D0-4764-8BF0-9E944212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488950</xdr:colOff>
      <xdr:row>43</xdr:row>
      <xdr:rowOff>57150</xdr:rowOff>
    </xdr:from>
    <xdr:to>
      <xdr:col>31</xdr:col>
      <xdr:colOff>184150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F37E0-A35D-4CB9-AD36-FF3C04B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488950</xdr:colOff>
      <xdr:row>43</xdr:row>
      <xdr:rowOff>85725</xdr:rowOff>
    </xdr:from>
    <xdr:to>
      <xdr:col>39</xdr:col>
      <xdr:colOff>184150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FA72-5A86-4D78-8970-78E893ED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533400</xdr:colOff>
      <xdr:row>60</xdr:row>
      <xdr:rowOff>146050</xdr:rowOff>
    </xdr:from>
    <xdr:to>
      <xdr:col>31</xdr:col>
      <xdr:colOff>228600</xdr:colOff>
      <xdr:row>75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2DF62-A44B-4131-966F-71B3FC0F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533400</xdr:colOff>
      <xdr:row>60</xdr:row>
      <xdr:rowOff>180975</xdr:rowOff>
    </xdr:from>
    <xdr:to>
      <xdr:col>39</xdr:col>
      <xdr:colOff>228600</xdr:colOff>
      <xdr:row>75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AD711-A559-4D18-801D-F361BCCE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61</xdr:row>
      <xdr:rowOff>0</xdr:rowOff>
    </xdr:from>
    <xdr:to>
      <xdr:col>47</xdr:col>
      <xdr:colOff>304800</xdr:colOff>
      <xdr:row>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84F40-45D8-4411-9740-1AA28811F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61</xdr:row>
      <xdr:rowOff>38100</xdr:rowOff>
    </xdr:from>
    <xdr:to>
      <xdr:col>55</xdr:col>
      <xdr:colOff>304800</xdr:colOff>
      <xdr:row>75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C9FBBF-98BC-44A4-B06D-0ABF9AA3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377352</xdr:colOff>
      <xdr:row>9</xdr:row>
      <xdr:rowOff>181920</xdr:rowOff>
    </xdr:from>
    <xdr:to>
      <xdr:col>22</xdr:col>
      <xdr:colOff>91872</xdr:colOff>
      <xdr:row>24</xdr:row>
      <xdr:rowOff>37221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51CBA-C74D-18DE-B726-E4821119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54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53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55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56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CAA-981B-4422-8ECC-F5141A1F219F}">
  <dimension ref="A1:CB35"/>
  <sheetViews>
    <sheetView zoomScaleNormal="100" workbookViewId="0">
      <selection activeCell="Z31" sqref="Z31:AC31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 s="1">
        <v>20230800000000</v>
      </c>
      <c r="B3">
        <v>160</v>
      </c>
      <c r="C3">
        <v>5</v>
      </c>
      <c r="D3">
        <v>20</v>
      </c>
      <c r="E3">
        <v>0</v>
      </c>
      <c r="F3">
        <v>1831.48</v>
      </c>
      <c r="G3">
        <v>19509.3</v>
      </c>
      <c r="H3">
        <v>4091.95</v>
      </c>
      <c r="I3">
        <v>68282.600000000006</v>
      </c>
      <c r="J3">
        <v>1022.99</v>
      </c>
      <c r="K3">
        <v>53756</v>
      </c>
      <c r="L3">
        <v>1770.35</v>
      </c>
      <c r="M3">
        <v>1844.12</v>
      </c>
      <c r="N3">
        <v>1961.12</v>
      </c>
      <c r="O3">
        <v>1861.2</v>
      </c>
      <c r="P3">
        <v>1931.89</v>
      </c>
      <c r="Q3">
        <v>1823.25</v>
      </c>
      <c r="R3">
        <v>1877.65</v>
      </c>
      <c r="S3">
        <v>1830.74</v>
      </c>
      <c r="T3">
        <v>0.38056600000000002</v>
      </c>
      <c r="U3">
        <v>0.388405</v>
      </c>
      <c r="X3" s="1">
        <v>6.6599999999999998E-6</v>
      </c>
      <c r="Y3" s="1">
        <v>7.6299999999999998E-6</v>
      </c>
      <c r="AD3">
        <v>1.0689900000000001</v>
      </c>
      <c r="AE3">
        <v>1.1541999999999999</v>
      </c>
      <c r="AF3">
        <v>1.2873399999999999</v>
      </c>
      <c r="AG3">
        <v>1.40998</v>
      </c>
      <c r="AH3">
        <v>0.93163099999999999</v>
      </c>
      <c r="AI3">
        <v>1.2726299999999999</v>
      </c>
      <c r="AJ3">
        <v>10042</v>
      </c>
      <c r="AK3">
        <v>40390</v>
      </c>
      <c r="AL3">
        <v>338</v>
      </c>
      <c r="AM3">
        <v>1323</v>
      </c>
      <c r="AN3">
        <v>226</v>
      </c>
      <c r="AO3">
        <v>889</v>
      </c>
      <c r="AP3">
        <v>112</v>
      </c>
      <c r="AQ3">
        <v>436</v>
      </c>
      <c r="AR3">
        <v>317226</v>
      </c>
      <c r="AS3" s="1">
        <v>4310000</v>
      </c>
      <c r="AT3" s="1">
        <v>1110000</v>
      </c>
      <c r="AU3" s="1">
        <v>1080000</v>
      </c>
      <c r="AV3">
        <v>26262</v>
      </c>
      <c r="AW3">
        <v>1880.56</v>
      </c>
      <c r="AX3">
        <v>2007.12</v>
      </c>
      <c r="AY3">
        <v>2159.02</v>
      </c>
      <c r="AZ3">
        <v>2024.9</v>
      </c>
      <c r="BA3">
        <v>2090.9899999999998</v>
      </c>
      <c r="BB3">
        <v>1986.87</v>
      </c>
      <c r="BC3">
        <v>2179.25</v>
      </c>
      <c r="BD3">
        <v>1980.72</v>
      </c>
      <c r="BE3">
        <v>0.366979</v>
      </c>
      <c r="BF3">
        <v>0.38120300000000001</v>
      </c>
      <c r="BG3">
        <v>0</v>
      </c>
      <c r="BH3">
        <v>0</v>
      </c>
      <c r="BI3" s="1">
        <v>5.5999999999999997E-6</v>
      </c>
      <c r="BJ3" s="1">
        <v>5.22E-6</v>
      </c>
      <c r="BK3">
        <v>0</v>
      </c>
      <c r="BL3">
        <v>0</v>
      </c>
      <c r="BM3">
        <v>0</v>
      </c>
      <c r="BN3">
        <v>0</v>
      </c>
      <c r="BO3">
        <v>0.78580399999999995</v>
      </c>
      <c r="BP3">
        <v>0.81771000000000005</v>
      </c>
      <c r="BQ3">
        <v>0.89817199999999997</v>
      </c>
      <c r="BR3">
        <v>0.95380200000000004</v>
      </c>
      <c r="BS3">
        <v>0.49592799999999998</v>
      </c>
      <c r="BT3">
        <v>0.88927900000000004</v>
      </c>
      <c r="BU3">
        <v>4845</v>
      </c>
      <c r="BV3">
        <v>19755</v>
      </c>
      <c r="BW3">
        <v>180</v>
      </c>
      <c r="BX3">
        <v>667</v>
      </c>
      <c r="BY3">
        <v>111</v>
      </c>
      <c r="BZ3">
        <v>436</v>
      </c>
      <c r="CA3">
        <v>52</v>
      </c>
      <c r="CB3">
        <v>216</v>
      </c>
    </row>
    <row r="4" spans="1:80" x14ac:dyDescent="0.25">
      <c r="A4" s="1">
        <v>20230800000000</v>
      </c>
      <c r="B4">
        <v>160</v>
      </c>
      <c r="C4">
        <v>5</v>
      </c>
      <c r="D4">
        <v>0</v>
      </c>
      <c r="E4">
        <v>0</v>
      </c>
      <c r="F4">
        <v>1650.33</v>
      </c>
      <c r="G4">
        <v>18971.400000000001</v>
      </c>
      <c r="H4">
        <v>4578.47</v>
      </c>
      <c r="I4">
        <v>66399.899999999994</v>
      </c>
      <c r="J4">
        <v>1144.6199999999999</v>
      </c>
      <c r="K4">
        <v>55749</v>
      </c>
      <c r="L4">
        <v>0</v>
      </c>
      <c r="M4">
        <v>1649.86</v>
      </c>
      <c r="N4">
        <v>0</v>
      </c>
      <c r="O4">
        <v>1649.36</v>
      </c>
      <c r="P4">
        <v>0</v>
      </c>
      <c r="Q4">
        <v>1687.09</v>
      </c>
      <c r="R4">
        <v>0</v>
      </c>
      <c r="S4">
        <v>1622.52</v>
      </c>
      <c r="T4">
        <v>0</v>
      </c>
      <c r="U4">
        <v>0.36231200000000002</v>
      </c>
      <c r="X4">
        <v>0</v>
      </c>
      <c r="Y4" s="1">
        <v>9.1099999999999992E-6</v>
      </c>
      <c r="AD4">
        <v>0</v>
      </c>
      <c r="AE4">
        <v>1.2361599999999999</v>
      </c>
      <c r="AF4">
        <v>0</v>
      </c>
      <c r="AG4">
        <v>1.5440700000000001</v>
      </c>
      <c r="AH4">
        <v>0</v>
      </c>
      <c r="AI4">
        <v>1.3157799999999999</v>
      </c>
      <c r="AJ4">
        <v>0</v>
      </c>
      <c r="AK4">
        <v>52362</v>
      </c>
      <c r="AL4">
        <v>0</v>
      </c>
      <c r="AM4">
        <v>1703</v>
      </c>
      <c r="AN4">
        <v>0</v>
      </c>
      <c r="AO4">
        <v>1128</v>
      </c>
      <c r="AP4">
        <v>0</v>
      </c>
      <c r="AQ4">
        <v>556</v>
      </c>
      <c r="AR4">
        <v>316734</v>
      </c>
      <c r="AS4" s="1">
        <v>4310000</v>
      </c>
      <c r="AT4" s="1">
        <v>1110000</v>
      </c>
      <c r="AU4" s="1">
        <v>1080000</v>
      </c>
      <c r="AV4">
        <v>27682</v>
      </c>
      <c r="AW4">
        <v>0</v>
      </c>
      <c r="AX4">
        <v>1648.73</v>
      </c>
      <c r="AY4">
        <v>0</v>
      </c>
      <c r="AZ4">
        <v>1656.02</v>
      </c>
      <c r="BA4">
        <v>0</v>
      </c>
      <c r="BB4">
        <v>1720.54</v>
      </c>
      <c r="BC4">
        <v>0</v>
      </c>
      <c r="BD4">
        <v>1690.49</v>
      </c>
      <c r="BE4">
        <v>0</v>
      </c>
      <c r="BF4">
        <v>0.33954200000000001</v>
      </c>
      <c r="BG4">
        <v>0</v>
      </c>
      <c r="BH4">
        <v>0</v>
      </c>
      <c r="BI4">
        <v>0</v>
      </c>
      <c r="BJ4" s="1">
        <v>6.9500000000000004E-6</v>
      </c>
      <c r="BK4">
        <v>0</v>
      </c>
      <c r="BL4">
        <v>0</v>
      </c>
      <c r="BM4">
        <v>0</v>
      </c>
      <c r="BN4">
        <v>0</v>
      </c>
      <c r="BO4">
        <v>0</v>
      </c>
      <c r="BP4">
        <v>1.0399799999999999</v>
      </c>
      <c r="BQ4">
        <v>0</v>
      </c>
      <c r="BR4">
        <v>1.2891999999999999</v>
      </c>
      <c r="BS4">
        <v>0</v>
      </c>
      <c r="BT4">
        <v>1.1648099999999999</v>
      </c>
      <c r="BU4">
        <v>0</v>
      </c>
      <c r="BV4">
        <v>25977</v>
      </c>
      <c r="BW4">
        <v>0</v>
      </c>
      <c r="BX4">
        <v>860</v>
      </c>
      <c r="BY4">
        <v>0</v>
      </c>
      <c r="BZ4">
        <v>573</v>
      </c>
      <c r="CA4">
        <v>0</v>
      </c>
      <c r="CB4">
        <v>272</v>
      </c>
    </row>
    <row r="5" spans="1:80" x14ac:dyDescent="0.25">
      <c r="A5" s="1">
        <v>20230800000000</v>
      </c>
      <c r="B5">
        <v>140</v>
      </c>
      <c r="C5">
        <v>5</v>
      </c>
      <c r="D5">
        <v>0</v>
      </c>
      <c r="E5">
        <v>0</v>
      </c>
      <c r="F5">
        <v>1637.15</v>
      </c>
      <c r="G5">
        <v>17003.5</v>
      </c>
      <c r="H5">
        <v>4286.9799999999996</v>
      </c>
      <c r="I5">
        <v>59512.3</v>
      </c>
      <c r="J5">
        <v>1071.74</v>
      </c>
      <c r="K5">
        <v>49464</v>
      </c>
      <c r="L5">
        <v>0</v>
      </c>
      <c r="M5">
        <v>1635.6</v>
      </c>
      <c r="N5">
        <v>0</v>
      </c>
      <c r="O5">
        <v>1613.57</v>
      </c>
      <c r="P5">
        <v>0</v>
      </c>
      <c r="Q5">
        <v>1757.86</v>
      </c>
      <c r="R5">
        <v>0</v>
      </c>
      <c r="S5">
        <v>1613.23</v>
      </c>
      <c r="T5">
        <v>0</v>
      </c>
      <c r="U5">
        <v>0.36627300000000002</v>
      </c>
      <c r="X5">
        <v>0</v>
      </c>
      <c r="Y5" s="1">
        <v>1.0000000000000001E-5</v>
      </c>
      <c r="AD5">
        <v>0</v>
      </c>
      <c r="AE5">
        <v>1.3250999999999999</v>
      </c>
      <c r="AF5">
        <v>0</v>
      </c>
      <c r="AG5">
        <v>1.56928</v>
      </c>
      <c r="AH5">
        <v>0</v>
      </c>
      <c r="AI5">
        <v>1.3516900000000001</v>
      </c>
      <c r="AJ5">
        <v>0</v>
      </c>
      <c r="AK5">
        <v>46423</v>
      </c>
      <c r="AL5">
        <v>0</v>
      </c>
      <c r="AM5">
        <v>1521</v>
      </c>
      <c r="AN5">
        <v>0</v>
      </c>
      <c r="AO5">
        <v>997</v>
      </c>
      <c r="AP5">
        <v>0</v>
      </c>
      <c r="AQ5">
        <v>523</v>
      </c>
      <c r="AR5">
        <v>7583.79</v>
      </c>
      <c r="AS5">
        <v>1413.23</v>
      </c>
      <c r="AT5">
        <v>26543.3</v>
      </c>
      <c r="AU5">
        <v>353.30900000000003</v>
      </c>
      <c r="AV5">
        <v>22256</v>
      </c>
      <c r="AW5">
        <v>0</v>
      </c>
      <c r="AX5">
        <v>1766.58</v>
      </c>
      <c r="AY5">
        <v>0</v>
      </c>
      <c r="AZ5">
        <v>1753.25</v>
      </c>
      <c r="BA5">
        <v>0</v>
      </c>
      <c r="BB5">
        <v>1795</v>
      </c>
      <c r="BC5">
        <v>0</v>
      </c>
      <c r="BD5">
        <v>1755.69</v>
      </c>
      <c r="BE5">
        <v>0</v>
      </c>
      <c r="BF5">
        <v>0.36198399999999997</v>
      </c>
      <c r="BG5">
        <v>0</v>
      </c>
      <c r="BH5">
        <v>0</v>
      </c>
      <c r="BI5">
        <v>0</v>
      </c>
      <c r="BJ5" s="1">
        <v>8.7800000000000006E-6</v>
      </c>
      <c r="BK5">
        <v>0</v>
      </c>
      <c r="BL5">
        <v>0</v>
      </c>
      <c r="BM5">
        <v>0</v>
      </c>
      <c r="BN5">
        <v>0</v>
      </c>
      <c r="BO5">
        <v>0</v>
      </c>
      <c r="BP5">
        <v>1.05053</v>
      </c>
      <c r="BQ5">
        <v>0</v>
      </c>
      <c r="BR5">
        <v>1.2046699999999999</v>
      </c>
      <c r="BS5">
        <v>0</v>
      </c>
      <c r="BT5">
        <v>1.07101</v>
      </c>
      <c r="BU5">
        <v>0</v>
      </c>
      <c r="BV5">
        <v>20881</v>
      </c>
      <c r="BW5">
        <v>0</v>
      </c>
      <c r="BX5">
        <v>655</v>
      </c>
      <c r="BY5">
        <v>0</v>
      </c>
      <c r="BZ5">
        <v>474</v>
      </c>
      <c r="CA5">
        <v>0</v>
      </c>
      <c r="CB5">
        <v>246</v>
      </c>
    </row>
    <row r="6" spans="1:80" x14ac:dyDescent="0.25">
      <c r="A6" s="1">
        <v>20230800000000</v>
      </c>
      <c r="B6">
        <v>140</v>
      </c>
      <c r="C6">
        <v>5</v>
      </c>
      <c r="D6">
        <v>20</v>
      </c>
      <c r="E6">
        <v>0</v>
      </c>
      <c r="F6">
        <v>1471.56</v>
      </c>
      <c r="G6">
        <v>15636</v>
      </c>
      <c r="H6">
        <v>4361.2</v>
      </c>
      <c r="I6">
        <v>54726</v>
      </c>
      <c r="J6">
        <v>1090.3</v>
      </c>
      <c r="K6">
        <v>49145</v>
      </c>
      <c r="L6">
        <v>1388.66</v>
      </c>
      <c r="M6">
        <v>1488.85</v>
      </c>
      <c r="N6">
        <v>1493.4</v>
      </c>
      <c r="O6">
        <v>1531.52</v>
      </c>
      <c r="P6">
        <v>1349.72</v>
      </c>
      <c r="Q6">
        <v>1522.94</v>
      </c>
      <c r="R6">
        <v>1368.6</v>
      </c>
      <c r="S6">
        <v>1572.04</v>
      </c>
      <c r="T6">
        <v>0.32983699999999999</v>
      </c>
      <c r="U6">
        <v>0.342111</v>
      </c>
      <c r="X6" s="1">
        <v>4.3499999999999999E-6</v>
      </c>
      <c r="Y6" s="1">
        <v>6.4200000000000004E-6</v>
      </c>
      <c r="AD6">
        <v>1.15974</v>
      </c>
      <c r="AE6">
        <v>1.37974</v>
      </c>
      <c r="AF6">
        <v>1.2924100000000001</v>
      </c>
      <c r="AG6">
        <v>1.57569</v>
      </c>
      <c r="AH6">
        <v>1.0995699999999999</v>
      </c>
      <c r="AI6">
        <v>1.4333499999999999</v>
      </c>
      <c r="AJ6">
        <v>9214</v>
      </c>
      <c r="AK6">
        <v>36821</v>
      </c>
      <c r="AL6">
        <v>296</v>
      </c>
      <c r="AM6">
        <v>1237</v>
      </c>
      <c r="AN6">
        <v>227</v>
      </c>
      <c r="AO6">
        <v>823</v>
      </c>
      <c r="AP6">
        <v>103</v>
      </c>
      <c r="AQ6">
        <v>424</v>
      </c>
      <c r="AR6">
        <v>314485</v>
      </c>
      <c r="AS6" s="1">
        <v>4310000</v>
      </c>
      <c r="AT6" s="1">
        <v>1100000</v>
      </c>
      <c r="AU6" s="1">
        <v>1080000</v>
      </c>
      <c r="AV6">
        <v>21656</v>
      </c>
      <c r="AW6">
        <v>1329.37</v>
      </c>
      <c r="AX6">
        <v>1544.1</v>
      </c>
      <c r="AY6">
        <v>1413.97</v>
      </c>
      <c r="AZ6">
        <v>1568.99</v>
      </c>
      <c r="BA6">
        <v>1338.75</v>
      </c>
      <c r="BB6">
        <v>1538.91</v>
      </c>
      <c r="BC6">
        <v>1423.88</v>
      </c>
      <c r="BD6">
        <v>1628.69</v>
      </c>
      <c r="BE6">
        <v>0.302234</v>
      </c>
      <c r="BF6">
        <v>0.33006200000000002</v>
      </c>
      <c r="BG6">
        <v>0</v>
      </c>
      <c r="BH6">
        <v>0</v>
      </c>
      <c r="BI6" s="1">
        <v>3.1700000000000001E-6</v>
      </c>
      <c r="BJ6" s="1">
        <v>3.8399999999999997E-6</v>
      </c>
      <c r="BK6">
        <v>0</v>
      </c>
      <c r="BL6">
        <v>0</v>
      </c>
      <c r="BM6">
        <v>0</v>
      </c>
      <c r="BN6">
        <v>0</v>
      </c>
      <c r="BO6">
        <v>0.92031300000000005</v>
      </c>
      <c r="BP6">
        <v>1.22909</v>
      </c>
      <c r="BQ6">
        <v>0.93051600000000001</v>
      </c>
      <c r="BR6">
        <v>1.35121</v>
      </c>
      <c r="BS6">
        <v>0.79637000000000002</v>
      </c>
      <c r="BT6">
        <v>1.24776</v>
      </c>
      <c r="BU6">
        <v>3958</v>
      </c>
      <c r="BV6">
        <v>16274</v>
      </c>
      <c r="BW6">
        <v>146</v>
      </c>
      <c r="BX6">
        <v>554</v>
      </c>
      <c r="BY6">
        <v>93</v>
      </c>
      <c r="BZ6">
        <v>381</v>
      </c>
      <c r="CA6">
        <v>50</v>
      </c>
      <c r="CB6">
        <v>200</v>
      </c>
    </row>
    <row r="7" spans="1:80" x14ac:dyDescent="0.25">
      <c r="A7" s="1">
        <v>20230800000000</v>
      </c>
      <c r="B7">
        <v>140</v>
      </c>
      <c r="C7">
        <v>5</v>
      </c>
      <c r="D7">
        <v>0</v>
      </c>
      <c r="E7">
        <v>0</v>
      </c>
      <c r="F7">
        <v>1637.15</v>
      </c>
      <c r="G7">
        <v>17003.5</v>
      </c>
      <c r="H7">
        <v>4286.9799999999996</v>
      </c>
      <c r="I7">
        <v>59512.3</v>
      </c>
      <c r="J7">
        <v>1071.74</v>
      </c>
      <c r="K7">
        <v>49464</v>
      </c>
      <c r="L7">
        <v>0</v>
      </c>
      <c r="M7">
        <v>1635.6</v>
      </c>
      <c r="N7">
        <v>0</v>
      </c>
      <c r="O7">
        <v>1613.57</v>
      </c>
      <c r="P7">
        <v>0</v>
      </c>
      <c r="Q7">
        <v>1757.86</v>
      </c>
      <c r="R7">
        <v>0</v>
      </c>
      <c r="S7">
        <v>1613.23</v>
      </c>
      <c r="T7">
        <v>0</v>
      </c>
      <c r="U7">
        <v>0.36627300000000002</v>
      </c>
      <c r="V7">
        <f t="shared" ref="V7:V26" si="0">(G7-17003.5)/17003.5*100</f>
        <v>0</v>
      </c>
      <c r="W7">
        <f>(H7-4286.98)/4286.98*100</f>
        <v>0</v>
      </c>
      <c r="X7">
        <v>0</v>
      </c>
      <c r="Y7" s="1">
        <v>1.0000000000000001E-5</v>
      </c>
      <c r="Z7">
        <v>0</v>
      </c>
      <c r="AA7">
        <v>0</v>
      </c>
      <c r="AB7">
        <v>0</v>
      </c>
      <c r="AC7">
        <v>0</v>
      </c>
      <c r="AD7">
        <v>0</v>
      </c>
      <c r="AE7">
        <v>1.3250999999999999</v>
      </c>
      <c r="AF7">
        <v>0</v>
      </c>
      <c r="AG7">
        <v>1.56928</v>
      </c>
      <c r="AH7">
        <v>0</v>
      </c>
      <c r="AI7">
        <v>1.3516900000000001</v>
      </c>
      <c r="AJ7">
        <v>0</v>
      </c>
      <c r="AK7">
        <v>46423</v>
      </c>
      <c r="AL7">
        <v>0</v>
      </c>
      <c r="AM7">
        <v>1521</v>
      </c>
      <c r="AN7">
        <v>0</v>
      </c>
      <c r="AO7">
        <v>997</v>
      </c>
      <c r="AP7">
        <v>0</v>
      </c>
      <c r="AQ7">
        <v>523</v>
      </c>
      <c r="AR7">
        <v>315473</v>
      </c>
      <c r="AS7" s="1">
        <v>4310000</v>
      </c>
      <c r="AT7" s="1">
        <v>1100000</v>
      </c>
      <c r="AU7" s="1">
        <v>1080000</v>
      </c>
      <c r="AV7">
        <v>22256</v>
      </c>
      <c r="AW7">
        <v>0</v>
      </c>
      <c r="AX7">
        <v>1766.58</v>
      </c>
      <c r="AY7">
        <v>0</v>
      </c>
      <c r="AZ7">
        <v>1753.25</v>
      </c>
      <c r="BA7">
        <v>0</v>
      </c>
      <c r="BB7">
        <v>1795</v>
      </c>
      <c r="BC7">
        <v>0</v>
      </c>
      <c r="BD7">
        <v>1755.69</v>
      </c>
      <c r="BE7">
        <v>0</v>
      </c>
      <c r="BF7">
        <v>0.36198399999999997</v>
      </c>
      <c r="BG7">
        <v>0</v>
      </c>
      <c r="BH7">
        <v>0</v>
      </c>
      <c r="BI7">
        <v>0</v>
      </c>
      <c r="BJ7" s="1">
        <v>8.7800000000000006E-6</v>
      </c>
      <c r="BK7">
        <v>0</v>
      </c>
      <c r="BL7">
        <v>0</v>
      </c>
      <c r="BM7">
        <v>0</v>
      </c>
      <c r="BN7">
        <v>0</v>
      </c>
      <c r="BO7">
        <v>0</v>
      </c>
      <c r="BP7">
        <v>1.05053</v>
      </c>
      <c r="BQ7">
        <v>0</v>
      </c>
      <c r="BR7">
        <v>1.2046699999999999</v>
      </c>
      <c r="BS7">
        <v>0</v>
      </c>
      <c r="BT7">
        <v>1.07101</v>
      </c>
      <c r="BU7">
        <v>0</v>
      </c>
      <c r="BV7">
        <v>20881</v>
      </c>
      <c r="BW7">
        <v>0</v>
      </c>
      <c r="BX7">
        <v>655</v>
      </c>
      <c r="BY7">
        <v>0</v>
      </c>
      <c r="BZ7">
        <v>474</v>
      </c>
      <c r="CA7">
        <v>0</v>
      </c>
      <c r="CB7">
        <v>246</v>
      </c>
    </row>
    <row r="8" spans="1:80" x14ac:dyDescent="0.25">
      <c r="A8" s="1">
        <v>20230800000000</v>
      </c>
      <c r="B8">
        <v>140</v>
      </c>
      <c r="C8">
        <v>5</v>
      </c>
      <c r="D8">
        <v>5</v>
      </c>
      <c r="E8">
        <v>0</v>
      </c>
      <c r="F8">
        <v>1563.54</v>
      </c>
      <c r="G8">
        <v>16235.7</v>
      </c>
      <c r="H8">
        <v>4185.1000000000004</v>
      </c>
      <c r="I8">
        <v>56825</v>
      </c>
      <c r="J8">
        <v>1046.28</v>
      </c>
      <c r="K8">
        <v>48871</v>
      </c>
      <c r="L8">
        <v>1416.64</v>
      </c>
      <c r="M8">
        <v>1570.16</v>
      </c>
      <c r="N8">
        <v>1749.73</v>
      </c>
      <c r="O8">
        <v>1588.68</v>
      </c>
      <c r="P8">
        <v>1816.42</v>
      </c>
      <c r="Q8">
        <v>1572.82</v>
      </c>
      <c r="R8">
        <v>1335</v>
      </c>
      <c r="S8">
        <v>1547.78</v>
      </c>
      <c r="T8">
        <v>0.33481699999999998</v>
      </c>
      <c r="U8">
        <v>0.35508800000000001</v>
      </c>
      <c r="V8">
        <f t="shared" si="0"/>
        <v>-4.5155409180462804</v>
      </c>
      <c r="W8">
        <f t="shared" ref="W8:W26" si="1">(H8-4286.98)/4286.98*100</f>
        <v>-2.3764981408823744</v>
      </c>
      <c r="X8" s="1">
        <v>1.7600000000000001E-6</v>
      </c>
      <c r="Y8" s="1">
        <v>1.01E-5</v>
      </c>
      <c r="Z8">
        <f t="shared" ref="Z8:Z26" si="2">(T8-0.366273)/0.366273*100</f>
        <v>-8.5881296191638583</v>
      </c>
      <c r="AA8">
        <f t="shared" ref="AA8:AA26" si="3">(AD8-1.3251)/1.3251*100</f>
        <v>-7.151158403139382</v>
      </c>
      <c r="AB8">
        <f t="shared" ref="AB8:AB26" si="4">(AF8-1.56928)/1.56928*100</f>
        <v>-26.986261215334416</v>
      </c>
      <c r="AC8">
        <f t="shared" ref="AC8:AC26" si="5">(AH8-1.35169)/1.35169*100</f>
        <v>-20.912339367754438</v>
      </c>
      <c r="AD8">
        <v>1.23034</v>
      </c>
      <c r="AE8">
        <v>1.3327800000000001</v>
      </c>
      <c r="AF8">
        <v>1.1457900000000001</v>
      </c>
      <c r="AG8">
        <v>1.5279499999999999</v>
      </c>
      <c r="AH8">
        <v>1.0690200000000001</v>
      </c>
      <c r="AI8">
        <v>1.3440700000000001</v>
      </c>
      <c r="AJ8">
        <v>2348</v>
      </c>
      <c r="AK8">
        <v>43509</v>
      </c>
      <c r="AL8">
        <v>66</v>
      </c>
      <c r="AM8">
        <v>1422</v>
      </c>
      <c r="AN8">
        <v>55</v>
      </c>
      <c r="AO8">
        <v>957</v>
      </c>
      <c r="AP8">
        <v>27</v>
      </c>
      <c r="AQ8">
        <v>487</v>
      </c>
      <c r="AR8">
        <v>7015.37</v>
      </c>
      <c r="AS8">
        <v>1431.85</v>
      </c>
      <c r="AT8">
        <v>24553.8</v>
      </c>
      <c r="AU8">
        <v>357.964</v>
      </c>
      <c r="AV8">
        <v>21105</v>
      </c>
      <c r="AW8">
        <v>1536</v>
      </c>
      <c r="AX8">
        <v>1748.87</v>
      </c>
      <c r="AY8">
        <v>1896.97</v>
      </c>
      <c r="AZ8">
        <v>1694.85</v>
      </c>
      <c r="BA8">
        <v>1659.13</v>
      </c>
      <c r="BB8">
        <v>1789.17</v>
      </c>
      <c r="BC8">
        <v>1360.78</v>
      </c>
      <c r="BD8">
        <v>1722.88</v>
      </c>
      <c r="BE8">
        <v>0.32821600000000001</v>
      </c>
      <c r="BF8">
        <v>0.35381800000000002</v>
      </c>
      <c r="BG8">
        <v>0</v>
      </c>
      <c r="BH8">
        <v>0</v>
      </c>
      <c r="BI8">
        <v>0</v>
      </c>
      <c r="BJ8" s="1">
        <v>9.4700000000000008E-6</v>
      </c>
      <c r="BK8">
        <v>0</v>
      </c>
      <c r="BL8">
        <v>0</v>
      </c>
      <c r="BM8">
        <v>0</v>
      </c>
      <c r="BN8">
        <v>0</v>
      </c>
      <c r="BO8">
        <v>0.83523199999999997</v>
      </c>
      <c r="BP8">
        <v>1.0310299999999999</v>
      </c>
      <c r="BQ8">
        <v>0.81014600000000003</v>
      </c>
      <c r="BR8">
        <v>1.2331700000000001</v>
      </c>
      <c r="BS8">
        <v>0.58797699999999997</v>
      </c>
      <c r="BT8">
        <v>0.96345199999999998</v>
      </c>
      <c r="BU8">
        <v>971</v>
      </c>
      <c r="BV8">
        <v>18794</v>
      </c>
      <c r="BW8">
        <v>29</v>
      </c>
      <c r="BX8">
        <v>642</v>
      </c>
      <c r="BY8">
        <v>30</v>
      </c>
      <c r="BZ8">
        <v>411</v>
      </c>
      <c r="CA8">
        <v>9</v>
      </c>
      <c r="CB8">
        <v>219</v>
      </c>
    </row>
    <row r="9" spans="1:80" x14ac:dyDescent="0.25">
      <c r="A9" s="1">
        <v>20230800000000</v>
      </c>
      <c r="B9">
        <v>140</v>
      </c>
      <c r="C9">
        <v>5</v>
      </c>
      <c r="D9">
        <v>10</v>
      </c>
      <c r="E9">
        <v>0</v>
      </c>
      <c r="F9">
        <v>1585.79</v>
      </c>
      <c r="G9">
        <v>16818.7</v>
      </c>
      <c r="H9">
        <v>4494.6499999999996</v>
      </c>
      <c r="I9">
        <v>58865.3</v>
      </c>
      <c r="J9">
        <v>1123.6600000000001</v>
      </c>
      <c r="K9">
        <v>49684</v>
      </c>
      <c r="L9">
        <v>1460.65</v>
      </c>
      <c r="M9">
        <v>1594.57</v>
      </c>
      <c r="N9">
        <v>1655.36</v>
      </c>
      <c r="O9">
        <v>1692.12</v>
      </c>
      <c r="P9">
        <v>1539.17</v>
      </c>
      <c r="Q9">
        <v>1614.41</v>
      </c>
      <c r="R9">
        <v>2033.55</v>
      </c>
      <c r="S9">
        <v>1607.72</v>
      </c>
      <c r="T9">
        <v>0.34576299999999999</v>
      </c>
      <c r="U9">
        <v>0.36234100000000002</v>
      </c>
      <c r="V9">
        <f t="shared" si="0"/>
        <v>-1.086835063369302</v>
      </c>
      <c r="W9">
        <f t="shared" si="1"/>
        <v>4.8442026788088608</v>
      </c>
      <c r="X9" s="1">
        <v>4.9599999999999999E-6</v>
      </c>
      <c r="Y9" s="1">
        <v>6.99E-6</v>
      </c>
      <c r="Z9">
        <f t="shared" si="2"/>
        <v>-5.5996483497282163</v>
      </c>
      <c r="AA9">
        <f t="shared" si="3"/>
        <v>-7.1858727643196634</v>
      </c>
      <c r="AB9">
        <f t="shared" si="4"/>
        <v>-20.999439233278952</v>
      </c>
      <c r="AC9">
        <f t="shared" si="5"/>
        <v>-11.93172990848494</v>
      </c>
      <c r="AD9">
        <v>1.2298800000000001</v>
      </c>
      <c r="AE9">
        <v>1.41492</v>
      </c>
      <c r="AF9">
        <v>1.2397400000000001</v>
      </c>
      <c r="AG9">
        <v>1.65551</v>
      </c>
      <c r="AH9">
        <v>1.19041</v>
      </c>
      <c r="AI9">
        <v>1.4207000000000001</v>
      </c>
      <c r="AJ9">
        <v>4620</v>
      </c>
      <c r="AK9">
        <v>42008</v>
      </c>
      <c r="AL9">
        <v>154</v>
      </c>
      <c r="AM9">
        <v>1350</v>
      </c>
      <c r="AN9">
        <v>100</v>
      </c>
      <c r="AO9">
        <v>937</v>
      </c>
      <c r="AP9">
        <v>51</v>
      </c>
      <c r="AQ9">
        <v>464</v>
      </c>
      <c r="AR9">
        <v>7560.37</v>
      </c>
      <c r="AS9">
        <v>1645.07</v>
      </c>
      <c r="AT9">
        <v>26461.3</v>
      </c>
      <c r="AU9">
        <v>411.267</v>
      </c>
      <c r="AV9">
        <v>22645</v>
      </c>
      <c r="AW9">
        <v>1493.12</v>
      </c>
      <c r="AX9">
        <v>1699.75</v>
      </c>
      <c r="AY9">
        <v>1614.54</v>
      </c>
      <c r="AZ9">
        <v>1738.43</v>
      </c>
      <c r="BA9">
        <v>1516.38</v>
      </c>
      <c r="BB9">
        <v>1676.58</v>
      </c>
      <c r="BC9">
        <v>1849.88</v>
      </c>
      <c r="BD9">
        <v>1654.61</v>
      </c>
      <c r="BE9">
        <v>0.331121</v>
      </c>
      <c r="BF9">
        <v>0.35808600000000002</v>
      </c>
      <c r="BG9">
        <v>0</v>
      </c>
      <c r="BH9">
        <v>0</v>
      </c>
      <c r="BI9" s="1">
        <v>1.7600000000000001E-6</v>
      </c>
      <c r="BJ9" s="1">
        <v>7.0099999999999998E-6</v>
      </c>
      <c r="BK9">
        <v>0</v>
      </c>
      <c r="BL9">
        <v>0</v>
      </c>
      <c r="BM9">
        <v>0</v>
      </c>
      <c r="BN9">
        <v>0</v>
      </c>
      <c r="BO9">
        <v>0.858491</v>
      </c>
      <c r="BP9">
        <v>1.15794</v>
      </c>
      <c r="BQ9">
        <v>1.1066199999999999</v>
      </c>
      <c r="BR9">
        <v>1.4347399999999999</v>
      </c>
      <c r="BS9">
        <v>0.840036</v>
      </c>
      <c r="BT9">
        <v>1.11852</v>
      </c>
      <c r="BU9">
        <v>2009</v>
      </c>
      <c r="BV9">
        <v>19185</v>
      </c>
      <c r="BW9">
        <v>78</v>
      </c>
      <c r="BX9">
        <v>631</v>
      </c>
      <c r="BY9">
        <v>55</v>
      </c>
      <c r="BZ9">
        <v>433</v>
      </c>
      <c r="CA9">
        <v>33</v>
      </c>
      <c r="CB9">
        <v>221</v>
      </c>
    </row>
    <row r="10" spans="1:80" x14ac:dyDescent="0.25">
      <c r="A10" s="1">
        <v>20230800000000</v>
      </c>
      <c r="B10">
        <v>140</v>
      </c>
      <c r="C10">
        <v>5</v>
      </c>
      <c r="D10">
        <v>15</v>
      </c>
      <c r="E10">
        <v>0</v>
      </c>
      <c r="F10">
        <v>1609.56</v>
      </c>
      <c r="G10">
        <v>16557.400000000001</v>
      </c>
      <c r="H10">
        <v>4133.51</v>
      </c>
      <c r="I10">
        <v>57950.9</v>
      </c>
      <c r="J10">
        <v>1033.3800000000001</v>
      </c>
      <c r="K10">
        <v>49135</v>
      </c>
      <c r="L10">
        <v>1429.45</v>
      </c>
      <c r="M10">
        <v>1635.99</v>
      </c>
      <c r="N10">
        <v>1782.44</v>
      </c>
      <c r="O10">
        <v>1679.51</v>
      </c>
      <c r="P10">
        <v>1650.9</v>
      </c>
      <c r="Q10">
        <v>1622.09</v>
      </c>
      <c r="R10">
        <v>2000.73</v>
      </c>
      <c r="S10">
        <v>1695.73</v>
      </c>
      <c r="T10">
        <v>0.33679900000000002</v>
      </c>
      <c r="U10">
        <v>0.36336200000000002</v>
      </c>
      <c r="V10">
        <f t="shared" si="0"/>
        <v>-2.6235774987502487</v>
      </c>
      <c r="W10">
        <f t="shared" si="1"/>
        <v>-3.5799094000904921</v>
      </c>
      <c r="X10" s="1">
        <v>6.1500000000000004E-6</v>
      </c>
      <c r="Y10" s="1">
        <v>7.6199999999999999E-6</v>
      </c>
      <c r="Z10">
        <f t="shared" si="2"/>
        <v>-8.0470031916084448</v>
      </c>
      <c r="AA10">
        <f t="shared" si="3"/>
        <v>-11.487434910572789</v>
      </c>
      <c r="AB10">
        <f t="shared" si="4"/>
        <v>-26.717985318107672</v>
      </c>
      <c r="AC10">
        <f t="shared" si="5"/>
        <v>-18.777974239655553</v>
      </c>
      <c r="AD10">
        <v>1.1728799999999999</v>
      </c>
      <c r="AE10">
        <v>1.3137700000000001</v>
      </c>
      <c r="AF10">
        <v>1.1499999999999999</v>
      </c>
      <c r="AG10">
        <v>1.5382</v>
      </c>
      <c r="AH10">
        <v>1.0978699999999999</v>
      </c>
      <c r="AI10">
        <v>1.29861</v>
      </c>
      <c r="AJ10">
        <v>6946</v>
      </c>
      <c r="AK10">
        <v>39129</v>
      </c>
      <c r="AL10">
        <v>255</v>
      </c>
      <c r="AM10">
        <v>1280</v>
      </c>
      <c r="AN10">
        <v>147</v>
      </c>
      <c r="AO10">
        <v>872</v>
      </c>
      <c r="AP10">
        <v>73</v>
      </c>
      <c r="AQ10">
        <v>433</v>
      </c>
      <c r="AR10">
        <v>315140</v>
      </c>
      <c r="AS10" s="1">
        <v>4310000</v>
      </c>
      <c r="AT10" s="1">
        <v>1100000</v>
      </c>
      <c r="AU10" s="1">
        <v>1080000</v>
      </c>
      <c r="AV10">
        <v>21567</v>
      </c>
      <c r="AW10">
        <v>1437.5</v>
      </c>
      <c r="AX10">
        <v>1828.98</v>
      </c>
      <c r="AY10">
        <v>1932.53</v>
      </c>
      <c r="AZ10">
        <v>1933.84</v>
      </c>
      <c r="BA10">
        <v>1766.86</v>
      </c>
      <c r="BB10">
        <v>1699.42</v>
      </c>
      <c r="BC10">
        <v>1816.45</v>
      </c>
      <c r="BD10">
        <v>1827.29</v>
      </c>
      <c r="BE10">
        <v>0.31556899999999999</v>
      </c>
      <c r="BF10">
        <v>0.36557400000000001</v>
      </c>
      <c r="BG10">
        <v>0</v>
      </c>
      <c r="BH10">
        <v>0</v>
      </c>
      <c r="BI10" s="1">
        <v>7.8399999999999995E-6</v>
      </c>
      <c r="BJ10" s="1">
        <v>5.3399999999999997E-6</v>
      </c>
      <c r="BK10">
        <v>0</v>
      </c>
      <c r="BL10">
        <v>0</v>
      </c>
      <c r="BM10">
        <v>0</v>
      </c>
      <c r="BN10">
        <v>0</v>
      </c>
      <c r="BO10">
        <v>0.89332</v>
      </c>
      <c r="BP10">
        <v>1.03948</v>
      </c>
      <c r="BQ10">
        <v>0.93883799999999995</v>
      </c>
      <c r="BR10">
        <v>1.13615</v>
      </c>
      <c r="BS10">
        <v>0.61585100000000004</v>
      </c>
      <c r="BT10">
        <v>0.93549199999999999</v>
      </c>
      <c r="BU10">
        <v>2950</v>
      </c>
      <c r="BV10">
        <v>17220</v>
      </c>
      <c r="BW10">
        <v>124</v>
      </c>
      <c r="BX10">
        <v>568</v>
      </c>
      <c r="BY10">
        <v>76</v>
      </c>
      <c r="BZ10">
        <v>390</v>
      </c>
      <c r="CA10">
        <v>38</v>
      </c>
      <c r="CB10">
        <v>201</v>
      </c>
    </row>
    <row r="11" spans="1:80" x14ac:dyDescent="0.25">
      <c r="A11" s="1">
        <v>20230800000000</v>
      </c>
      <c r="B11">
        <v>140</v>
      </c>
      <c r="C11">
        <v>5</v>
      </c>
      <c r="D11">
        <v>20</v>
      </c>
      <c r="E11">
        <v>0</v>
      </c>
      <c r="F11">
        <v>1471.56</v>
      </c>
      <c r="G11">
        <v>15636</v>
      </c>
      <c r="H11">
        <v>4361.2</v>
      </c>
      <c r="I11">
        <v>54726</v>
      </c>
      <c r="J11">
        <v>1090.3</v>
      </c>
      <c r="K11">
        <v>49145</v>
      </c>
      <c r="L11">
        <v>1388.66</v>
      </c>
      <c r="M11">
        <v>1488.85</v>
      </c>
      <c r="N11">
        <v>1493.4</v>
      </c>
      <c r="O11">
        <v>1531.52</v>
      </c>
      <c r="P11">
        <v>1349.72</v>
      </c>
      <c r="Q11">
        <v>1522.94</v>
      </c>
      <c r="R11">
        <v>1368.6</v>
      </c>
      <c r="S11">
        <v>1572.04</v>
      </c>
      <c r="T11">
        <v>0.32983699999999999</v>
      </c>
      <c r="U11">
        <v>0.342111</v>
      </c>
      <c r="V11">
        <f t="shared" si="0"/>
        <v>-8.0424618460905108</v>
      </c>
      <c r="W11">
        <f t="shared" si="1"/>
        <v>1.7312886927394171</v>
      </c>
      <c r="X11" s="1">
        <v>4.3499999999999999E-6</v>
      </c>
      <c r="Y11" s="1">
        <v>6.4200000000000004E-6</v>
      </c>
      <c r="Z11">
        <f t="shared" si="2"/>
        <v>-9.9477711979862082</v>
      </c>
      <c r="AA11">
        <f t="shared" si="3"/>
        <v>-12.479058184287975</v>
      </c>
      <c r="AB11">
        <f t="shared" si="4"/>
        <v>-17.643122960848284</v>
      </c>
      <c r="AC11">
        <f t="shared" si="5"/>
        <v>-18.652205757237244</v>
      </c>
      <c r="AD11">
        <v>1.15974</v>
      </c>
      <c r="AE11">
        <v>1.37974</v>
      </c>
      <c r="AF11">
        <v>1.2924100000000001</v>
      </c>
      <c r="AG11">
        <v>1.57569</v>
      </c>
      <c r="AH11">
        <v>1.0995699999999999</v>
      </c>
      <c r="AI11">
        <v>1.4333499999999999</v>
      </c>
      <c r="AJ11">
        <v>9214</v>
      </c>
      <c r="AK11">
        <v>36821</v>
      </c>
      <c r="AL11">
        <v>296</v>
      </c>
      <c r="AM11">
        <v>1237</v>
      </c>
      <c r="AN11">
        <v>227</v>
      </c>
      <c r="AO11">
        <v>823</v>
      </c>
      <c r="AP11">
        <v>103</v>
      </c>
      <c r="AQ11">
        <v>424</v>
      </c>
      <c r="AR11">
        <v>6555</v>
      </c>
      <c r="AS11">
        <v>1687.03</v>
      </c>
      <c r="AT11">
        <v>22942.5</v>
      </c>
      <c r="AU11">
        <v>421.75700000000001</v>
      </c>
      <c r="AV11">
        <v>21656</v>
      </c>
      <c r="AW11">
        <v>1329.37</v>
      </c>
      <c r="AX11">
        <v>1544.1</v>
      </c>
      <c r="AY11">
        <v>1413.97</v>
      </c>
      <c r="AZ11">
        <v>1568.99</v>
      </c>
      <c r="BA11">
        <v>1338.75</v>
      </c>
      <c r="BB11">
        <v>1538.91</v>
      </c>
      <c r="BC11">
        <v>1423.88</v>
      </c>
      <c r="BD11">
        <v>1628.69</v>
      </c>
      <c r="BE11">
        <v>0.302234</v>
      </c>
      <c r="BF11">
        <v>0.33006200000000002</v>
      </c>
      <c r="BG11">
        <v>0</v>
      </c>
      <c r="BH11">
        <v>0</v>
      </c>
      <c r="BI11" s="1">
        <v>3.1700000000000001E-6</v>
      </c>
      <c r="BJ11" s="1">
        <v>3.8399999999999997E-6</v>
      </c>
      <c r="BK11">
        <v>0</v>
      </c>
      <c r="BL11">
        <v>0</v>
      </c>
      <c r="BM11">
        <v>0</v>
      </c>
      <c r="BN11">
        <v>0</v>
      </c>
      <c r="BO11">
        <v>0.92031300000000005</v>
      </c>
      <c r="BP11">
        <v>1.22909</v>
      </c>
      <c r="BQ11">
        <v>0.93051600000000001</v>
      </c>
      <c r="BR11">
        <v>1.35121</v>
      </c>
      <c r="BS11">
        <v>0.79637000000000002</v>
      </c>
      <c r="BT11">
        <v>1.24776</v>
      </c>
      <c r="BU11">
        <v>3958</v>
      </c>
      <c r="BV11">
        <v>16274</v>
      </c>
      <c r="BW11">
        <v>146</v>
      </c>
      <c r="BX11">
        <v>554</v>
      </c>
      <c r="BY11">
        <v>93</v>
      </c>
      <c r="BZ11">
        <v>381</v>
      </c>
      <c r="CA11">
        <v>50</v>
      </c>
      <c r="CB11">
        <v>200</v>
      </c>
    </row>
    <row r="12" spans="1:80" x14ac:dyDescent="0.25">
      <c r="A12" s="1">
        <v>20230800000000</v>
      </c>
      <c r="B12">
        <v>140</v>
      </c>
      <c r="C12">
        <v>5</v>
      </c>
      <c r="D12">
        <v>25</v>
      </c>
      <c r="E12">
        <v>0</v>
      </c>
      <c r="F12">
        <v>1474.2</v>
      </c>
      <c r="G12">
        <v>15762.4</v>
      </c>
      <c r="H12">
        <v>4316.01</v>
      </c>
      <c r="I12">
        <v>55168.2</v>
      </c>
      <c r="J12">
        <v>1079</v>
      </c>
      <c r="K12">
        <v>49225</v>
      </c>
      <c r="L12">
        <v>1427.41</v>
      </c>
      <c r="M12">
        <v>1488.21</v>
      </c>
      <c r="N12">
        <v>1503.85</v>
      </c>
      <c r="O12">
        <v>1503.31</v>
      </c>
      <c r="P12">
        <v>1425.49</v>
      </c>
      <c r="Q12">
        <v>1526.42</v>
      </c>
      <c r="R12">
        <v>1407.11</v>
      </c>
      <c r="S12">
        <v>1450.44</v>
      </c>
      <c r="T12">
        <v>0.33660400000000001</v>
      </c>
      <c r="U12">
        <v>0.343082</v>
      </c>
      <c r="V12">
        <f t="shared" si="0"/>
        <v>-7.2990854824006846</v>
      </c>
      <c r="W12">
        <f t="shared" si="1"/>
        <v>0.67716667677480791</v>
      </c>
      <c r="X12" s="1">
        <v>6.3199999999999996E-6</v>
      </c>
      <c r="Y12" s="1">
        <v>9.3400000000000004E-6</v>
      </c>
      <c r="Z12">
        <f t="shared" si="2"/>
        <v>-8.1002421690924535</v>
      </c>
      <c r="AA12">
        <f t="shared" si="3"/>
        <v>-6.0138857444721188</v>
      </c>
      <c r="AB12">
        <f t="shared" si="4"/>
        <v>-10.016695554649262</v>
      </c>
      <c r="AC12">
        <f t="shared" si="5"/>
        <v>-13.343296169979807</v>
      </c>
      <c r="AD12">
        <v>1.2454099999999999</v>
      </c>
      <c r="AE12">
        <v>1.33091</v>
      </c>
      <c r="AF12">
        <v>1.4120900000000001</v>
      </c>
      <c r="AG12">
        <v>1.6339900000000001</v>
      </c>
      <c r="AH12">
        <v>1.17133</v>
      </c>
      <c r="AI12">
        <v>1.43584</v>
      </c>
      <c r="AJ12">
        <v>11474</v>
      </c>
      <c r="AK12">
        <v>34686</v>
      </c>
      <c r="AL12">
        <v>381</v>
      </c>
      <c r="AM12">
        <v>1124</v>
      </c>
      <c r="AN12">
        <v>286</v>
      </c>
      <c r="AO12">
        <v>753</v>
      </c>
      <c r="AP12">
        <v>139</v>
      </c>
      <c r="AQ12">
        <v>382</v>
      </c>
      <c r="AR12">
        <v>314573</v>
      </c>
      <c r="AS12" s="1">
        <v>4310000</v>
      </c>
      <c r="AT12" s="1">
        <v>1100000</v>
      </c>
      <c r="AU12" s="1">
        <v>1080000</v>
      </c>
      <c r="AV12">
        <v>21183</v>
      </c>
      <c r="AW12">
        <v>1470.67</v>
      </c>
      <c r="AX12">
        <v>1603.17</v>
      </c>
      <c r="AY12">
        <v>1610.79</v>
      </c>
      <c r="AZ12">
        <v>1661.49</v>
      </c>
      <c r="BA12">
        <v>1498.06</v>
      </c>
      <c r="BB12">
        <v>1672.38</v>
      </c>
      <c r="BC12">
        <v>1369.88</v>
      </c>
      <c r="BD12">
        <v>1541.36</v>
      </c>
      <c r="BE12">
        <v>0.32353500000000002</v>
      </c>
      <c r="BF12">
        <v>0.33974700000000002</v>
      </c>
      <c r="BG12">
        <v>0</v>
      </c>
      <c r="BH12">
        <v>0</v>
      </c>
      <c r="BI12" s="1">
        <v>4.3200000000000001E-6</v>
      </c>
      <c r="BJ12" s="1">
        <v>1.2799999999999999E-5</v>
      </c>
      <c r="BK12">
        <v>0</v>
      </c>
      <c r="BL12">
        <v>0</v>
      </c>
      <c r="BM12">
        <v>0</v>
      </c>
      <c r="BN12">
        <v>0</v>
      </c>
      <c r="BO12">
        <v>0.97901099999999996</v>
      </c>
      <c r="BP12">
        <v>1.1464799999999999</v>
      </c>
      <c r="BQ12">
        <v>1.28321</v>
      </c>
      <c r="BR12">
        <v>1.35151</v>
      </c>
      <c r="BS12">
        <v>0.80225500000000005</v>
      </c>
      <c r="BT12">
        <v>1.21634</v>
      </c>
      <c r="BU12">
        <v>4852</v>
      </c>
      <c r="BV12">
        <v>14988</v>
      </c>
      <c r="BW12">
        <v>172</v>
      </c>
      <c r="BX12">
        <v>483</v>
      </c>
      <c r="BY12">
        <v>136</v>
      </c>
      <c r="BZ12">
        <v>325</v>
      </c>
      <c r="CA12">
        <v>59</v>
      </c>
      <c r="CB12">
        <v>168</v>
      </c>
    </row>
    <row r="13" spans="1:80" x14ac:dyDescent="0.25">
      <c r="A13" s="1">
        <v>20230800000000</v>
      </c>
      <c r="B13">
        <v>140</v>
      </c>
      <c r="C13">
        <v>5</v>
      </c>
      <c r="D13">
        <v>30</v>
      </c>
      <c r="E13">
        <v>0</v>
      </c>
      <c r="F13">
        <v>1499.06</v>
      </c>
      <c r="G13">
        <v>15850.7</v>
      </c>
      <c r="H13">
        <v>4193.3599999999997</v>
      </c>
      <c r="I13">
        <v>55477.5</v>
      </c>
      <c r="J13">
        <v>1048.3399999999999</v>
      </c>
      <c r="K13">
        <v>48803</v>
      </c>
      <c r="L13">
        <v>1476.7</v>
      </c>
      <c r="M13">
        <v>1507.74</v>
      </c>
      <c r="N13">
        <v>1525.19</v>
      </c>
      <c r="O13">
        <v>1557.69</v>
      </c>
      <c r="P13">
        <v>1555.43</v>
      </c>
      <c r="Q13">
        <v>1453.62</v>
      </c>
      <c r="R13">
        <v>1414.59</v>
      </c>
      <c r="S13">
        <v>1464.55</v>
      </c>
      <c r="T13">
        <v>0.34432000000000001</v>
      </c>
      <c r="U13">
        <v>0.34689900000000001</v>
      </c>
      <c r="V13">
        <f t="shared" si="0"/>
        <v>-6.7797806333990014</v>
      </c>
      <c r="W13">
        <f t="shared" si="1"/>
        <v>-2.1838217113212539</v>
      </c>
      <c r="X13" s="1">
        <v>4.3599999999999998E-6</v>
      </c>
      <c r="Y13" s="1">
        <v>5.5899999999999998E-6</v>
      </c>
      <c r="Z13">
        <f t="shared" si="2"/>
        <v>-5.9936167831098661</v>
      </c>
      <c r="AA13">
        <f t="shared" si="3"/>
        <v>-4.0389404573239762</v>
      </c>
      <c r="AB13">
        <f t="shared" si="4"/>
        <v>-14.596502854812401</v>
      </c>
      <c r="AC13">
        <f t="shared" si="5"/>
        <v>-11.129031064815162</v>
      </c>
      <c r="AD13">
        <v>1.2715799999999999</v>
      </c>
      <c r="AE13">
        <v>1.33047</v>
      </c>
      <c r="AF13">
        <v>1.34022</v>
      </c>
      <c r="AG13">
        <v>1.6426700000000001</v>
      </c>
      <c r="AH13">
        <v>1.20126</v>
      </c>
      <c r="AI13">
        <v>1.4008400000000001</v>
      </c>
      <c r="AJ13">
        <v>13912</v>
      </c>
      <c r="AK13">
        <v>31884</v>
      </c>
      <c r="AL13">
        <v>457</v>
      </c>
      <c r="AM13">
        <v>1059</v>
      </c>
      <c r="AN13">
        <v>297</v>
      </c>
      <c r="AO13">
        <v>678</v>
      </c>
      <c r="AP13">
        <v>157</v>
      </c>
      <c r="AQ13">
        <v>359</v>
      </c>
      <c r="AR13">
        <v>6904.92</v>
      </c>
      <c r="AS13">
        <v>1464.55</v>
      </c>
      <c r="AT13">
        <v>24167.200000000001</v>
      </c>
      <c r="AU13">
        <v>366.13900000000001</v>
      </c>
      <c r="AV13">
        <v>21297</v>
      </c>
      <c r="AW13">
        <v>1526.27</v>
      </c>
      <c r="AX13">
        <v>1651.24</v>
      </c>
      <c r="AY13">
        <v>1722.99</v>
      </c>
      <c r="AZ13">
        <v>1690.83</v>
      </c>
      <c r="BA13">
        <v>1759.29</v>
      </c>
      <c r="BB13">
        <v>1583.64</v>
      </c>
      <c r="BC13">
        <v>1581.53</v>
      </c>
      <c r="BD13">
        <v>1611.74</v>
      </c>
      <c r="BE13">
        <v>0.32919999999999999</v>
      </c>
      <c r="BF13">
        <v>0.35044700000000001</v>
      </c>
      <c r="BG13">
        <v>0</v>
      </c>
      <c r="BH13">
        <v>0</v>
      </c>
      <c r="BI13" s="1">
        <v>7.8099999999999998E-6</v>
      </c>
      <c r="BJ13" s="1">
        <v>6.3099999999999997E-6</v>
      </c>
      <c r="BK13">
        <v>0</v>
      </c>
      <c r="BL13">
        <v>0</v>
      </c>
      <c r="BM13">
        <v>0</v>
      </c>
      <c r="BN13">
        <v>0</v>
      </c>
      <c r="BO13">
        <v>1.09354</v>
      </c>
      <c r="BP13">
        <v>1.15011</v>
      </c>
      <c r="BQ13">
        <v>1.18045</v>
      </c>
      <c r="BR13">
        <v>1.46417</v>
      </c>
      <c r="BS13">
        <v>0.814168</v>
      </c>
      <c r="BT13">
        <v>1.2383</v>
      </c>
      <c r="BU13">
        <v>6038</v>
      </c>
      <c r="BV13">
        <v>13959</v>
      </c>
      <c r="BW13">
        <v>203</v>
      </c>
      <c r="BX13">
        <v>456</v>
      </c>
      <c r="BY13">
        <v>129</v>
      </c>
      <c r="BZ13">
        <v>297</v>
      </c>
      <c r="CA13">
        <v>60</v>
      </c>
      <c r="CB13">
        <v>155</v>
      </c>
    </row>
    <row r="14" spans="1:80" x14ac:dyDescent="0.25">
      <c r="A14" s="1">
        <v>20230800000000</v>
      </c>
      <c r="B14">
        <v>140</v>
      </c>
      <c r="C14">
        <v>5</v>
      </c>
      <c r="D14">
        <v>35</v>
      </c>
      <c r="E14">
        <v>0</v>
      </c>
      <c r="F14">
        <v>1548.72</v>
      </c>
      <c r="G14">
        <v>16415.599999999999</v>
      </c>
      <c r="H14">
        <v>4132.09</v>
      </c>
      <c r="I14">
        <v>57454.7</v>
      </c>
      <c r="J14">
        <v>1033.02</v>
      </c>
      <c r="K14">
        <v>49034</v>
      </c>
      <c r="L14">
        <v>1472.09</v>
      </c>
      <c r="M14">
        <v>1590.67</v>
      </c>
      <c r="N14">
        <v>1575.64</v>
      </c>
      <c r="O14">
        <v>1457.11</v>
      </c>
      <c r="P14">
        <v>1511.94</v>
      </c>
      <c r="Q14">
        <v>1622.54</v>
      </c>
      <c r="R14">
        <v>1490.42</v>
      </c>
      <c r="S14">
        <v>1639.43</v>
      </c>
      <c r="T14">
        <v>0.34647699999999998</v>
      </c>
      <c r="U14">
        <v>0.36229800000000001</v>
      </c>
      <c r="V14">
        <f t="shared" si="0"/>
        <v>-3.4575234510542034</v>
      </c>
      <c r="W14">
        <f t="shared" si="1"/>
        <v>-3.613032950935144</v>
      </c>
      <c r="X14" s="1">
        <v>6.5100000000000004E-6</v>
      </c>
      <c r="Y14" s="1">
        <v>1.0200000000000001E-5</v>
      </c>
      <c r="Z14">
        <f t="shared" si="2"/>
        <v>-5.4047117860175433</v>
      </c>
      <c r="AA14">
        <f t="shared" si="3"/>
        <v>-8.5450154705305224</v>
      </c>
      <c r="AB14">
        <f t="shared" si="4"/>
        <v>-14.957815048939649</v>
      </c>
      <c r="AC14">
        <f t="shared" si="5"/>
        <v>-16.115381485399755</v>
      </c>
      <c r="AD14">
        <v>1.21187</v>
      </c>
      <c r="AE14">
        <v>1.3271900000000001</v>
      </c>
      <c r="AF14">
        <v>1.3345499999999999</v>
      </c>
      <c r="AG14">
        <v>1.6070899999999999</v>
      </c>
      <c r="AH14">
        <v>1.1338600000000001</v>
      </c>
      <c r="AI14">
        <v>1.4222999999999999</v>
      </c>
      <c r="AJ14">
        <v>16128</v>
      </c>
      <c r="AK14">
        <v>29886</v>
      </c>
      <c r="AL14">
        <v>534</v>
      </c>
      <c r="AM14">
        <v>970</v>
      </c>
      <c r="AN14">
        <v>348</v>
      </c>
      <c r="AO14">
        <v>656</v>
      </c>
      <c r="AP14">
        <v>171</v>
      </c>
      <c r="AQ14">
        <v>341</v>
      </c>
      <c r="AR14">
        <v>7250.53</v>
      </c>
      <c r="AS14">
        <v>1360.7</v>
      </c>
      <c r="AT14">
        <v>25376.9</v>
      </c>
      <c r="AU14">
        <v>340.17500000000001</v>
      </c>
      <c r="AV14">
        <v>21472</v>
      </c>
      <c r="AW14">
        <v>1546.08</v>
      </c>
      <c r="AX14">
        <v>1778.54</v>
      </c>
      <c r="AY14">
        <v>1680.82</v>
      </c>
      <c r="AZ14">
        <v>1750.22</v>
      </c>
      <c r="BA14">
        <v>1699.49</v>
      </c>
      <c r="BB14">
        <v>1809.24</v>
      </c>
      <c r="BC14">
        <v>1895.51</v>
      </c>
      <c r="BD14">
        <v>1923.66</v>
      </c>
      <c r="BE14">
        <v>0.33851700000000001</v>
      </c>
      <c r="BF14">
        <v>0.36868299999999998</v>
      </c>
      <c r="BG14">
        <v>0</v>
      </c>
      <c r="BH14">
        <v>0</v>
      </c>
      <c r="BI14" s="1">
        <v>4.9400000000000001E-6</v>
      </c>
      <c r="BJ14" s="1">
        <v>1.13E-5</v>
      </c>
      <c r="BK14">
        <v>0</v>
      </c>
      <c r="BL14">
        <v>0</v>
      </c>
      <c r="BM14">
        <v>0</v>
      </c>
      <c r="BN14">
        <v>0</v>
      </c>
      <c r="BO14">
        <v>0.97152799999999995</v>
      </c>
      <c r="BP14">
        <v>1.1149100000000001</v>
      </c>
      <c r="BQ14">
        <v>1.1374899999999999</v>
      </c>
      <c r="BR14">
        <v>1.2761100000000001</v>
      </c>
      <c r="BS14">
        <v>1.01122</v>
      </c>
      <c r="BT14">
        <v>1.1646799999999999</v>
      </c>
      <c r="BU14">
        <v>6962</v>
      </c>
      <c r="BV14">
        <v>13205</v>
      </c>
      <c r="BW14">
        <v>239</v>
      </c>
      <c r="BX14">
        <v>398</v>
      </c>
      <c r="BY14">
        <v>158</v>
      </c>
      <c r="BZ14">
        <v>285</v>
      </c>
      <c r="CA14">
        <v>71</v>
      </c>
      <c r="CB14">
        <v>154</v>
      </c>
    </row>
    <row r="15" spans="1:80" x14ac:dyDescent="0.25">
      <c r="A15" s="1">
        <v>20230800000000</v>
      </c>
      <c r="B15">
        <v>140</v>
      </c>
      <c r="C15">
        <v>5</v>
      </c>
      <c r="D15">
        <v>40</v>
      </c>
      <c r="E15">
        <v>0</v>
      </c>
      <c r="F15">
        <v>1652.55</v>
      </c>
      <c r="G15">
        <v>16856.8</v>
      </c>
      <c r="H15">
        <v>3935.09</v>
      </c>
      <c r="I15">
        <v>58998.8</v>
      </c>
      <c r="J15">
        <v>983.77200000000005</v>
      </c>
      <c r="K15">
        <v>48896</v>
      </c>
      <c r="L15">
        <v>1598.69</v>
      </c>
      <c r="M15">
        <v>1680.93</v>
      </c>
      <c r="N15">
        <v>1744.14</v>
      </c>
      <c r="O15">
        <v>1663.48</v>
      </c>
      <c r="P15">
        <v>1671.32</v>
      </c>
      <c r="Q15">
        <v>1688.12</v>
      </c>
      <c r="R15">
        <v>2110.8200000000002</v>
      </c>
      <c r="S15">
        <v>1740.74</v>
      </c>
      <c r="T15">
        <v>0.36242799999999997</v>
      </c>
      <c r="U15">
        <v>0.37091299999999999</v>
      </c>
      <c r="V15">
        <f t="shared" si="0"/>
        <v>-0.86276354868115823</v>
      </c>
      <c r="W15">
        <f t="shared" si="1"/>
        <v>-8.2083424695239877</v>
      </c>
      <c r="X15" s="1">
        <v>7.4800000000000004E-6</v>
      </c>
      <c r="Y15" s="1">
        <v>6.5300000000000002E-6</v>
      </c>
      <c r="Z15">
        <f t="shared" si="2"/>
        <v>-1.0497634278257044</v>
      </c>
      <c r="AA15">
        <f t="shared" si="3"/>
        <v>-8.5321862500943286</v>
      </c>
      <c r="AB15">
        <f t="shared" si="4"/>
        <v>-18.70157014681892</v>
      </c>
      <c r="AC15">
        <f t="shared" si="5"/>
        <v>-19.621362886460652</v>
      </c>
      <c r="AD15">
        <v>1.21204</v>
      </c>
      <c r="AE15">
        <v>1.2746299999999999</v>
      </c>
      <c r="AF15">
        <v>1.2758</v>
      </c>
      <c r="AG15">
        <v>1.5045299999999999</v>
      </c>
      <c r="AH15">
        <v>1.08647</v>
      </c>
      <c r="AI15">
        <v>1.33569</v>
      </c>
      <c r="AJ15">
        <v>18460</v>
      </c>
      <c r="AK15">
        <v>27409</v>
      </c>
      <c r="AL15">
        <v>593</v>
      </c>
      <c r="AM15">
        <v>923</v>
      </c>
      <c r="AN15">
        <v>410</v>
      </c>
      <c r="AO15">
        <v>585</v>
      </c>
      <c r="AP15">
        <v>211</v>
      </c>
      <c r="AQ15">
        <v>305</v>
      </c>
      <c r="AR15">
        <v>310187</v>
      </c>
      <c r="AS15" s="1">
        <v>4310000</v>
      </c>
      <c r="AT15" s="1">
        <v>1090000</v>
      </c>
      <c r="AU15" s="1">
        <v>1080000</v>
      </c>
      <c r="AV15">
        <v>21727</v>
      </c>
      <c r="AW15">
        <v>1692.54</v>
      </c>
      <c r="AX15">
        <v>1952.19</v>
      </c>
      <c r="AY15">
        <v>1884.65</v>
      </c>
      <c r="AZ15">
        <v>1968.84</v>
      </c>
      <c r="BA15">
        <v>2007.46</v>
      </c>
      <c r="BB15">
        <v>2049.88</v>
      </c>
      <c r="BC15">
        <v>2445.75</v>
      </c>
      <c r="BD15">
        <v>1993.21</v>
      </c>
      <c r="BE15">
        <v>0.350298</v>
      </c>
      <c r="BF15">
        <v>0.387156</v>
      </c>
      <c r="BG15">
        <v>0</v>
      </c>
      <c r="BH15">
        <v>0</v>
      </c>
      <c r="BI15" s="1">
        <v>1.0899999999999999E-6</v>
      </c>
      <c r="BJ15" s="1">
        <v>7.7200000000000006E-6</v>
      </c>
      <c r="BK15">
        <v>0</v>
      </c>
      <c r="BL15">
        <v>0</v>
      </c>
      <c r="BM15">
        <v>0</v>
      </c>
      <c r="BN15">
        <v>0</v>
      </c>
      <c r="BO15">
        <v>0.89726899999999998</v>
      </c>
      <c r="BP15">
        <v>0.98966399999999999</v>
      </c>
      <c r="BQ15">
        <v>0.93102300000000004</v>
      </c>
      <c r="BR15">
        <v>1.2107600000000001</v>
      </c>
      <c r="BS15">
        <v>0.72278900000000001</v>
      </c>
      <c r="BT15">
        <v>1.02477</v>
      </c>
      <c r="BU15">
        <v>8157</v>
      </c>
      <c r="BV15">
        <v>12220</v>
      </c>
      <c r="BW15">
        <v>280</v>
      </c>
      <c r="BX15">
        <v>390</v>
      </c>
      <c r="BY15">
        <v>181</v>
      </c>
      <c r="BZ15">
        <v>253</v>
      </c>
      <c r="CA15">
        <v>113</v>
      </c>
      <c r="CB15">
        <v>133</v>
      </c>
    </row>
    <row r="16" spans="1:80" x14ac:dyDescent="0.25">
      <c r="A16" s="1">
        <v>20230800000000</v>
      </c>
      <c r="B16">
        <v>140</v>
      </c>
      <c r="C16">
        <v>5</v>
      </c>
      <c r="D16">
        <v>45</v>
      </c>
      <c r="E16">
        <v>0</v>
      </c>
      <c r="F16">
        <v>1533.16</v>
      </c>
      <c r="G16">
        <v>16122.1</v>
      </c>
      <c r="H16">
        <v>3871.66</v>
      </c>
      <c r="I16">
        <v>56427.5</v>
      </c>
      <c r="J16">
        <v>967.91600000000005</v>
      </c>
      <c r="K16">
        <v>48598</v>
      </c>
      <c r="L16">
        <v>1520.49</v>
      </c>
      <c r="M16">
        <v>1539.65</v>
      </c>
      <c r="N16">
        <v>1686.8</v>
      </c>
      <c r="O16">
        <v>1572.37</v>
      </c>
      <c r="P16">
        <v>1528.24</v>
      </c>
      <c r="Q16">
        <v>1464.16</v>
      </c>
      <c r="R16">
        <v>1538.97</v>
      </c>
      <c r="S16">
        <v>1546.01</v>
      </c>
      <c r="T16">
        <v>0.35510700000000001</v>
      </c>
      <c r="U16">
        <v>0.35131400000000002</v>
      </c>
      <c r="V16">
        <f t="shared" si="0"/>
        <v>-5.1836386626282804</v>
      </c>
      <c r="W16">
        <f t="shared" si="1"/>
        <v>-9.6879388287325749</v>
      </c>
      <c r="X16" s="1">
        <v>8.4999999999999999E-6</v>
      </c>
      <c r="Y16" s="1">
        <v>8.1499999999999999E-6</v>
      </c>
      <c r="Z16">
        <f t="shared" si="2"/>
        <v>-3.048545756853497</v>
      </c>
      <c r="AA16">
        <f t="shared" si="3"/>
        <v>-12.165119613614069</v>
      </c>
      <c r="AB16">
        <f t="shared" si="4"/>
        <v>-17.549449429037526</v>
      </c>
      <c r="AC16">
        <f t="shared" si="5"/>
        <v>-23.686644126981783</v>
      </c>
      <c r="AD16">
        <v>1.1638999999999999</v>
      </c>
      <c r="AE16">
        <v>1.33735</v>
      </c>
      <c r="AF16">
        <v>1.2938799999999999</v>
      </c>
      <c r="AG16">
        <v>1.60978</v>
      </c>
      <c r="AH16">
        <v>1.03152</v>
      </c>
      <c r="AI16">
        <v>1.3708100000000001</v>
      </c>
      <c r="AJ16">
        <v>20466</v>
      </c>
      <c r="AK16">
        <v>25204</v>
      </c>
      <c r="AL16">
        <v>639</v>
      </c>
      <c r="AM16">
        <v>797</v>
      </c>
      <c r="AN16">
        <v>464</v>
      </c>
      <c r="AO16">
        <v>525</v>
      </c>
      <c r="AP16">
        <v>215</v>
      </c>
      <c r="AQ16">
        <v>288</v>
      </c>
      <c r="AR16">
        <v>7041.35</v>
      </c>
      <c r="AS16">
        <v>1302.3399999999999</v>
      </c>
      <c r="AT16">
        <v>24644.7</v>
      </c>
      <c r="AU16">
        <v>325.584</v>
      </c>
      <c r="AV16">
        <v>21462</v>
      </c>
      <c r="AW16">
        <v>1559.12</v>
      </c>
      <c r="AX16">
        <v>1703.76</v>
      </c>
      <c r="AY16">
        <v>1889.61</v>
      </c>
      <c r="AZ16">
        <v>1746.03</v>
      </c>
      <c r="BA16">
        <v>1793.71</v>
      </c>
      <c r="BB16">
        <v>1662.14</v>
      </c>
      <c r="BC16">
        <v>2009.44</v>
      </c>
      <c r="BD16">
        <v>1676.88</v>
      </c>
      <c r="BE16">
        <v>0.33696799999999999</v>
      </c>
      <c r="BF16">
        <v>0.35672199999999998</v>
      </c>
      <c r="BG16">
        <v>0</v>
      </c>
      <c r="BH16">
        <v>0</v>
      </c>
      <c r="BI16" s="1">
        <v>6.6900000000000003E-6</v>
      </c>
      <c r="BJ16" s="1">
        <v>1.1399999999999999E-5</v>
      </c>
      <c r="BK16">
        <v>0</v>
      </c>
      <c r="BL16">
        <v>0</v>
      </c>
      <c r="BM16">
        <v>0</v>
      </c>
      <c r="BN16">
        <v>0</v>
      </c>
      <c r="BO16">
        <v>0.89006099999999999</v>
      </c>
      <c r="BP16">
        <v>1.17089</v>
      </c>
      <c r="BQ16">
        <v>1.00342</v>
      </c>
      <c r="BR16">
        <v>1.42161</v>
      </c>
      <c r="BS16">
        <v>0.71804999999999997</v>
      </c>
      <c r="BT16">
        <v>1.1064799999999999</v>
      </c>
      <c r="BU16">
        <v>8917</v>
      </c>
      <c r="BV16">
        <v>11245</v>
      </c>
      <c r="BW16">
        <v>291</v>
      </c>
      <c r="BX16">
        <v>359</v>
      </c>
      <c r="BY16">
        <v>205</v>
      </c>
      <c r="BZ16">
        <v>224</v>
      </c>
      <c r="CA16">
        <v>93</v>
      </c>
      <c r="CB16">
        <v>128</v>
      </c>
    </row>
    <row r="17" spans="1:80" x14ac:dyDescent="0.25">
      <c r="A17" s="1">
        <v>20230800000000</v>
      </c>
      <c r="B17">
        <v>140</v>
      </c>
      <c r="C17">
        <v>5</v>
      </c>
      <c r="D17">
        <v>50</v>
      </c>
      <c r="E17">
        <v>0</v>
      </c>
      <c r="F17">
        <v>1505.8</v>
      </c>
      <c r="G17">
        <v>15949.6</v>
      </c>
      <c r="H17">
        <v>4007.18</v>
      </c>
      <c r="I17">
        <v>55823.6</v>
      </c>
      <c r="J17">
        <v>1001.8</v>
      </c>
      <c r="K17">
        <v>48631</v>
      </c>
      <c r="L17">
        <v>1496.19</v>
      </c>
      <c r="M17">
        <v>1505.12</v>
      </c>
      <c r="N17">
        <v>1571.82</v>
      </c>
      <c r="O17">
        <v>1640.15</v>
      </c>
      <c r="P17">
        <v>1451.69</v>
      </c>
      <c r="Q17">
        <v>1547.53</v>
      </c>
      <c r="R17">
        <v>1805.12</v>
      </c>
      <c r="S17">
        <v>1569.94</v>
      </c>
      <c r="T17">
        <v>0.350991</v>
      </c>
      <c r="U17">
        <v>0.34751599999999999</v>
      </c>
      <c r="V17">
        <f t="shared" si="0"/>
        <v>-6.1981356779486552</v>
      </c>
      <c r="W17">
        <f t="shared" si="1"/>
        <v>-6.5267391030515594</v>
      </c>
      <c r="X17" s="1">
        <v>6.2500000000000003E-6</v>
      </c>
      <c r="Y17" s="1">
        <v>6.0100000000000001E-6</v>
      </c>
      <c r="Z17">
        <f t="shared" si="2"/>
        <v>-4.1722977123620959</v>
      </c>
      <c r="AA17">
        <f t="shared" si="3"/>
        <v>-12.451890423364278</v>
      </c>
      <c r="AB17">
        <f t="shared" si="4"/>
        <v>-13.042286908645998</v>
      </c>
      <c r="AC17">
        <f t="shared" si="5"/>
        <v>-9.4622287654713801</v>
      </c>
      <c r="AD17">
        <v>1.1600999999999999</v>
      </c>
      <c r="AE17">
        <v>1.3996599999999999</v>
      </c>
      <c r="AF17">
        <v>1.3646100000000001</v>
      </c>
      <c r="AG17">
        <v>1.5690299999999999</v>
      </c>
      <c r="AH17">
        <v>1.2237899999999999</v>
      </c>
      <c r="AI17">
        <v>1.4828600000000001</v>
      </c>
      <c r="AJ17">
        <v>22804</v>
      </c>
      <c r="AK17">
        <v>22864</v>
      </c>
      <c r="AL17">
        <v>737</v>
      </c>
      <c r="AM17">
        <v>792</v>
      </c>
      <c r="AN17">
        <v>502</v>
      </c>
      <c r="AO17">
        <v>459</v>
      </c>
      <c r="AP17">
        <v>243</v>
      </c>
      <c r="AQ17">
        <v>230</v>
      </c>
      <c r="AR17">
        <v>6896</v>
      </c>
      <c r="AS17">
        <v>1438.29</v>
      </c>
      <c r="AT17">
        <v>24136</v>
      </c>
      <c r="AU17">
        <v>359.57299999999998</v>
      </c>
      <c r="AV17">
        <v>21221</v>
      </c>
      <c r="AW17">
        <v>1538.35</v>
      </c>
      <c r="AX17">
        <v>1647.83</v>
      </c>
      <c r="AY17">
        <v>1729.93</v>
      </c>
      <c r="AZ17">
        <v>1720.94</v>
      </c>
      <c r="BA17">
        <v>1764.62</v>
      </c>
      <c r="BB17">
        <v>1727.18</v>
      </c>
      <c r="BC17">
        <v>1905.23</v>
      </c>
      <c r="BD17">
        <v>1696.74</v>
      </c>
      <c r="BE17">
        <v>0.339034</v>
      </c>
      <c r="BF17">
        <v>0.35167799999999999</v>
      </c>
      <c r="BG17">
        <v>0</v>
      </c>
      <c r="BH17">
        <v>0</v>
      </c>
      <c r="BI17" s="1">
        <v>4.9599999999999999E-6</v>
      </c>
      <c r="BJ17" s="1">
        <v>6.2999999999999998E-6</v>
      </c>
      <c r="BK17">
        <v>0</v>
      </c>
      <c r="BL17">
        <v>0</v>
      </c>
      <c r="BM17">
        <v>0</v>
      </c>
      <c r="BN17">
        <v>0</v>
      </c>
      <c r="BO17">
        <v>0.94555900000000004</v>
      </c>
      <c r="BP17">
        <v>1.2592399999999999</v>
      </c>
      <c r="BQ17">
        <v>1.1528799999999999</v>
      </c>
      <c r="BR17">
        <v>1.4038999999999999</v>
      </c>
      <c r="BS17">
        <v>0.92551499999999998</v>
      </c>
      <c r="BT17">
        <v>1.3344199999999999</v>
      </c>
      <c r="BU17">
        <v>9823</v>
      </c>
      <c r="BV17">
        <v>10067</v>
      </c>
      <c r="BW17">
        <v>341</v>
      </c>
      <c r="BX17">
        <v>368</v>
      </c>
      <c r="BY17">
        <v>199</v>
      </c>
      <c r="BZ17">
        <v>204</v>
      </c>
      <c r="CA17">
        <v>112</v>
      </c>
      <c r="CB17">
        <v>107</v>
      </c>
    </row>
    <row r="18" spans="1:80" x14ac:dyDescent="0.25">
      <c r="A18">
        <v>20230801123333</v>
      </c>
      <c r="B18">
        <v>140</v>
      </c>
      <c r="C18">
        <v>5</v>
      </c>
      <c r="D18">
        <v>0</v>
      </c>
      <c r="E18">
        <v>1</v>
      </c>
      <c r="F18">
        <v>1637.15</v>
      </c>
      <c r="G18">
        <v>17003.5</v>
      </c>
      <c r="H18">
        <v>4286.9799999999996</v>
      </c>
      <c r="I18">
        <v>59512.3</v>
      </c>
      <c r="J18">
        <v>1071.74</v>
      </c>
      <c r="K18">
        <v>49464</v>
      </c>
      <c r="L18">
        <v>0</v>
      </c>
      <c r="M18">
        <v>1635.6</v>
      </c>
      <c r="N18">
        <v>0</v>
      </c>
      <c r="O18">
        <v>1613.57</v>
      </c>
      <c r="P18">
        <v>0</v>
      </c>
      <c r="Q18">
        <v>1757.86</v>
      </c>
      <c r="R18">
        <v>0</v>
      </c>
      <c r="S18">
        <v>1613.23</v>
      </c>
      <c r="T18">
        <v>0</v>
      </c>
      <c r="U18">
        <v>0.36627300000000002</v>
      </c>
      <c r="V18">
        <f t="shared" si="0"/>
        <v>0</v>
      </c>
      <c r="W18">
        <f t="shared" si="1"/>
        <v>0</v>
      </c>
      <c r="X18">
        <v>0</v>
      </c>
      <c r="Y18" s="1">
        <v>1.00035E-5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1.3250999999999999</v>
      </c>
      <c r="AF18">
        <v>0</v>
      </c>
      <c r="AG18">
        <v>1.56928</v>
      </c>
      <c r="AH18">
        <v>0</v>
      </c>
      <c r="AI18">
        <v>1.3516900000000001</v>
      </c>
      <c r="AJ18">
        <v>0</v>
      </c>
      <c r="AK18">
        <v>46423</v>
      </c>
      <c r="AL18">
        <v>0</v>
      </c>
      <c r="AM18">
        <v>1521</v>
      </c>
      <c r="AN18">
        <v>0</v>
      </c>
      <c r="AO18">
        <v>997</v>
      </c>
      <c r="AP18">
        <v>0</v>
      </c>
      <c r="AQ18">
        <v>523</v>
      </c>
      <c r="AR18">
        <v>315476</v>
      </c>
      <c r="AS18" s="1">
        <v>4309320</v>
      </c>
      <c r="AT18" s="1">
        <v>1104160</v>
      </c>
      <c r="AU18" s="1">
        <v>1077330</v>
      </c>
      <c r="AV18">
        <v>22256</v>
      </c>
      <c r="AW18">
        <v>0</v>
      </c>
      <c r="AX18">
        <v>1766.58</v>
      </c>
      <c r="AY18">
        <v>0</v>
      </c>
      <c r="AZ18">
        <v>1753.25</v>
      </c>
      <c r="BA18">
        <v>0</v>
      </c>
      <c r="BB18">
        <v>1795</v>
      </c>
      <c r="BC18">
        <v>0</v>
      </c>
      <c r="BD18">
        <v>1755.69</v>
      </c>
      <c r="BE18">
        <v>0</v>
      </c>
      <c r="BF18">
        <v>0.36198399999999997</v>
      </c>
      <c r="BG18">
        <v>0</v>
      </c>
      <c r="BH18">
        <v>0</v>
      </c>
      <c r="BI18">
        <v>0</v>
      </c>
      <c r="BJ18" s="1">
        <v>8.7792200000000003E-6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1.05053</v>
      </c>
      <c r="BQ18">
        <v>0</v>
      </c>
      <c r="BR18">
        <v>1.2046699999999999</v>
      </c>
      <c r="BS18">
        <v>0</v>
      </c>
      <c r="BT18">
        <v>1.07101</v>
      </c>
      <c r="BU18">
        <v>0</v>
      </c>
      <c r="BV18">
        <v>20881</v>
      </c>
      <c r="BW18">
        <v>0</v>
      </c>
      <c r="BX18">
        <v>655</v>
      </c>
      <c r="BY18">
        <v>0</v>
      </c>
      <c r="BZ18">
        <v>474</v>
      </c>
      <c r="CA18">
        <v>0</v>
      </c>
      <c r="CB18">
        <v>246</v>
      </c>
    </row>
    <row r="19" spans="1:80" x14ac:dyDescent="0.25">
      <c r="A19">
        <v>20230801124113</v>
      </c>
      <c r="B19">
        <v>140</v>
      </c>
      <c r="C19">
        <v>5</v>
      </c>
      <c r="D19">
        <v>5</v>
      </c>
      <c r="E19">
        <v>1</v>
      </c>
      <c r="F19">
        <v>1446.47</v>
      </c>
      <c r="G19">
        <v>15794.3</v>
      </c>
      <c r="H19">
        <v>4555.22</v>
      </c>
      <c r="I19">
        <v>55280.2</v>
      </c>
      <c r="J19">
        <v>1138.8</v>
      </c>
      <c r="K19">
        <v>49406</v>
      </c>
      <c r="L19">
        <v>1346.62</v>
      </c>
      <c r="M19">
        <v>1450.25</v>
      </c>
      <c r="N19">
        <v>1434.97</v>
      </c>
      <c r="O19">
        <v>1507.47</v>
      </c>
      <c r="P19">
        <v>1520.46</v>
      </c>
      <c r="Q19">
        <v>1413.78</v>
      </c>
      <c r="R19">
        <v>1263.29</v>
      </c>
      <c r="S19">
        <v>1484.05</v>
      </c>
      <c r="T19">
        <v>0.33242899999999997</v>
      </c>
      <c r="U19">
        <v>0.34124100000000002</v>
      </c>
      <c r="V19">
        <f t="shared" si="0"/>
        <v>-7.1114770488428904</v>
      </c>
      <c r="W19">
        <f t="shared" si="1"/>
        <v>6.257085407443018</v>
      </c>
      <c r="X19" s="1">
        <v>5.1053500000000002E-6</v>
      </c>
      <c r="Y19" s="1">
        <v>9.6274599999999995E-6</v>
      </c>
      <c r="Z19">
        <f t="shared" si="2"/>
        <v>-9.240102328044939</v>
      </c>
      <c r="AA19">
        <f t="shared" si="3"/>
        <v>17.134555882574897</v>
      </c>
      <c r="AB19">
        <f t="shared" si="4"/>
        <v>-1.3694178221859712</v>
      </c>
      <c r="AC19">
        <f t="shared" si="5"/>
        <v>5.2408466438310572</v>
      </c>
      <c r="AD19">
        <v>1.5521499999999999</v>
      </c>
      <c r="AE19">
        <v>1.4247700000000001</v>
      </c>
      <c r="AF19">
        <v>1.54779</v>
      </c>
      <c r="AG19">
        <v>1.6110199999999999</v>
      </c>
      <c r="AH19">
        <v>1.4225300000000001</v>
      </c>
      <c r="AI19">
        <v>1.42866</v>
      </c>
      <c r="AJ19">
        <v>2400</v>
      </c>
      <c r="AK19">
        <v>43947</v>
      </c>
      <c r="AL19">
        <v>67</v>
      </c>
      <c r="AM19">
        <v>1446</v>
      </c>
      <c r="AN19">
        <v>56</v>
      </c>
      <c r="AO19">
        <v>964</v>
      </c>
      <c r="AP19">
        <v>28</v>
      </c>
      <c r="AQ19">
        <v>498</v>
      </c>
      <c r="AR19">
        <v>314581</v>
      </c>
      <c r="AS19" s="1">
        <v>4309620</v>
      </c>
      <c r="AT19" s="1">
        <v>1101030</v>
      </c>
      <c r="AU19" s="1">
        <v>1077400</v>
      </c>
      <c r="AV19">
        <v>21338</v>
      </c>
      <c r="AW19">
        <v>1386.24</v>
      </c>
      <c r="AX19">
        <v>1526</v>
      </c>
      <c r="AY19">
        <v>1483.73</v>
      </c>
      <c r="AZ19">
        <v>1518.3</v>
      </c>
      <c r="BA19">
        <v>1505.11</v>
      </c>
      <c r="BB19">
        <v>1473.3</v>
      </c>
      <c r="BC19">
        <v>1227.22</v>
      </c>
      <c r="BD19">
        <v>1466.99</v>
      </c>
      <c r="BE19">
        <v>0.31909999999999999</v>
      </c>
      <c r="BF19">
        <v>0.33472099999999999</v>
      </c>
      <c r="BG19">
        <v>0</v>
      </c>
      <c r="BH19">
        <v>0</v>
      </c>
      <c r="BI19" s="1">
        <v>1.02107E-5</v>
      </c>
      <c r="BJ19" s="1">
        <v>9.4598099999999995E-6</v>
      </c>
      <c r="BK19">
        <v>0</v>
      </c>
      <c r="BL19">
        <v>0</v>
      </c>
      <c r="BM19">
        <v>0</v>
      </c>
      <c r="BN19">
        <v>0</v>
      </c>
      <c r="BO19">
        <v>1.4865900000000001</v>
      </c>
      <c r="BP19">
        <v>1.2434000000000001</v>
      </c>
      <c r="BQ19">
        <v>1.5062599999999999</v>
      </c>
      <c r="BR19">
        <v>1.4670799999999999</v>
      </c>
      <c r="BS19">
        <v>0.86929699999999999</v>
      </c>
      <c r="BT19">
        <v>1.2166999999999999</v>
      </c>
      <c r="BU19">
        <v>1005</v>
      </c>
      <c r="BV19">
        <v>18952</v>
      </c>
      <c r="BW19">
        <v>26</v>
      </c>
      <c r="BX19">
        <v>662</v>
      </c>
      <c r="BY19">
        <v>28</v>
      </c>
      <c r="BZ19">
        <v>420</v>
      </c>
      <c r="CA19">
        <v>9</v>
      </c>
      <c r="CB19">
        <v>236</v>
      </c>
    </row>
    <row r="20" spans="1:80" x14ac:dyDescent="0.25">
      <c r="A20">
        <v>20230801124942</v>
      </c>
      <c r="B20">
        <v>140</v>
      </c>
      <c r="C20">
        <v>5</v>
      </c>
      <c r="D20">
        <v>10</v>
      </c>
      <c r="E20">
        <v>1</v>
      </c>
      <c r="F20">
        <v>1622.63</v>
      </c>
      <c r="G20">
        <v>16707.900000000001</v>
      </c>
      <c r="H20">
        <v>4359.76</v>
      </c>
      <c r="I20">
        <v>58477.5</v>
      </c>
      <c r="J20">
        <v>1089.94</v>
      </c>
      <c r="K20">
        <v>49135</v>
      </c>
      <c r="L20">
        <v>1453.56</v>
      </c>
      <c r="M20">
        <v>1636.47</v>
      </c>
      <c r="N20">
        <v>1433.57</v>
      </c>
      <c r="O20">
        <v>1769.88</v>
      </c>
      <c r="P20">
        <v>1311.68</v>
      </c>
      <c r="Q20">
        <v>1700.77</v>
      </c>
      <c r="R20">
        <v>1694.64</v>
      </c>
      <c r="S20">
        <v>1611.49</v>
      </c>
      <c r="T20">
        <v>0.34510200000000002</v>
      </c>
      <c r="U20">
        <v>0.36424600000000001</v>
      </c>
      <c r="V20">
        <f t="shared" si="0"/>
        <v>-1.7384656100214575</v>
      </c>
      <c r="W20">
        <f t="shared" si="1"/>
        <v>1.6976986130096399</v>
      </c>
      <c r="X20" s="1">
        <v>4.8852999999999996E-6</v>
      </c>
      <c r="Y20" s="1">
        <v>9.3002900000000007E-6</v>
      </c>
      <c r="Z20">
        <f t="shared" si="2"/>
        <v>-5.7801148323791258</v>
      </c>
      <c r="AA20">
        <f t="shared" si="3"/>
        <v>13.283525771639882</v>
      </c>
      <c r="AB20">
        <f t="shared" si="4"/>
        <v>-13.775107055464925</v>
      </c>
      <c r="AC20">
        <f t="shared" si="5"/>
        <v>12.764021336253123</v>
      </c>
      <c r="AD20">
        <v>1.50112</v>
      </c>
      <c r="AE20">
        <v>1.3610199999999999</v>
      </c>
      <c r="AF20">
        <v>1.35311</v>
      </c>
      <c r="AG20">
        <v>1.56131</v>
      </c>
      <c r="AH20">
        <v>1.5242199999999999</v>
      </c>
      <c r="AI20">
        <v>1.43205</v>
      </c>
      <c r="AJ20">
        <v>4629</v>
      </c>
      <c r="AK20">
        <v>41484</v>
      </c>
      <c r="AL20">
        <v>152</v>
      </c>
      <c r="AM20">
        <v>1339</v>
      </c>
      <c r="AN20">
        <v>101</v>
      </c>
      <c r="AO20">
        <v>929</v>
      </c>
      <c r="AP20">
        <v>50</v>
      </c>
      <c r="AQ20">
        <v>451</v>
      </c>
      <c r="AR20">
        <v>7438.39</v>
      </c>
      <c r="AS20">
        <v>1499.86</v>
      </c>
      <c r="AT20">
        <v>26034.400000000001</v>
      </c>
      <c r="AU20">
        <v>374.964</v>
      </c>
      <c r="AV20">
        <v>22476</v>
      </c>
      <c r="AW20">
        <v>1438.5</v>
      </c>
      <c r="AX20">
        <v>1747.94</v>
      </c>
      <c r="AY20">
        <v>1410.31</v>
      </c>
      <c r="AZ20">
        <v>1877.62</v>
      </c>
      <c r="BA20">
        <v>1304.82</v>
      </c>
      <c r="BB20">
        <v>1810.48</v>
      </c>
      <c r="BC20">
        <v>1580.64</v>
      </c>
      <c r="BD20">
        <v>1745.62</v>
      </c>
      <c r="BE20">
        <v>0.321108</v>
      </c>
      <c r="BF20">
        <v>0.35485699999999998</v>
      </c>
      <c r="BG20">
        <v>0</v>
      </c>
      <c r="BH20">
        <v>0</v>
      </c>
      <c r="BI20" s="1">
        <v>1.99804E-6</v>
      </c>
      <c r="BJ20" s="1">
        <v>7.8425800000000004E-6</v>
      </c>
      <c r="BK20">
        <v>0</v>
      </c>
      <c r="BL20">
        <v>0</v>
      </c>
      <c r="BM20">
        <v>0</v>
      </c>
      <c r="BN20">
        <v>0</v>
      </c>
      <c r="BO20">
        <v>1.2173400000000001</v>
      </c>
      <c r="BP20">
        <v>1.0703800000000001</v>
      </c>
      <c r="BQ20">
        <v>1.28698</v>
      </c>
      <c r="BR20">
        <v>1.25901</v>
      </c>
      <c r="BS20">
        <v>1.30877</v>
      </c>
      <c r="BT20">
        <v>1.11879</v>
      </c>
      <c r="BU20">
        <v>2026</v>
      </c>
      <c r="BV20">
        <v>19057</v>
      </c>
      <c r="BW20">
        <v>67</v>
      </c>
      <c r="BX20">
        <v>614</v>
      </c>
      <c r="BY20">
        <v>50</v>
      </c>
      <c r="BZ20">
        <v>432</v>
      </c>
      <c r="CA20">
        <v>28</v>
      </c>
      <c r="CB20">
        <v>202</v>
      </c>
    </row>
    <row r="21" spans="1:80" x14ac:dyDescent="0.25">
      <c r="A21">
        <v>20230801125829</v>
      </c>
      <c r="B21">
        <v>140</v>
      </c>
      <c r="C21">
        <v>5</v>
      </c>
      <c r="D21">
        <v>15</v>
      </c>
      <c r="E21">
        <v>1</v>
      </c>
      <c r="F21">
        <v>1638.9</v>
      </c>
      <c r="G21">
        <v>16957.8</v>
      </c>
      <c r="H21">
        <v>4304.21</v>
      </c>
      <c r="I21">
        <v>59352.4</v>
      </c>
      <c r="J21">
        <v>1076.05</v>
      </c>
      <c r="K21">
        <v>49616</v>
      </c>
      <c r="L21">
        <v>1500.85</v>
      </c>
      <c r="M21">
        <v>1660.07</v>
      </c>
      <c r="N21">
        <v>1571.01</v>
      </c>
      <c r="O21">
        <v>1677.73</v>
      </c>
      <c r="P21">
        <v>1640.34</v>
      </c>
      <c r="Q21">
        <v>1672.4</v>
      </c>
      <c r="R21">
        <v>1661.71</v>
      </c>
      <c r="S21">
        <v>1791.8</v>
      </c>
      <c r="T21">
        <v>0.34922900000000001</v>
      </c>
      <c r="U21">
        <v>0.36697200000000002</v>
      </c>
      <c r="V21">
        <f t="shared" si="0"/>
        <v>-0.26876819478343122</v>
      </c>
      <c r="W21">
        <f t="shared" si="1"/>
        <v>0.40191463454460885</v>
      </c>
      <c r="X21" s="1">
        <v>9.5903700000000001E-6</v>
      </c>
      <c r="Y21" s="1">
        <v>7.8613700000000003E-6</v>
      </c>
      <c r="Z21">
        <f t="shared" si="2"/>
        <v>-4.6533596524996392</v>
      </c>
      <c r="AA21">
        <f t="shared" si="3"/>
        <v>8.0107161723643472</v>
      </c>
      <c r="AB21">
        <f t="shared" si="4"/>
        <v>-11.522481647634583</v>
      </c>
      <c r="AC21">
        <f t="shared" si="5"/>
        <v>11.316943973840159</v>
      </c>
      <c r="AD21">
        <v>1.4312499999999999</v>
      </c>
      <c r="AE21">
        <v>1.31331</v>
      </c>
      <c r="AF21">
        <v>1.38846</v>
      </c>
      <c r="AG21">
        <v>1.5241100000000001</v>
      </c>
      <c r="AH21">
        <v>1.5046600000000001</v>
      </c>
      <c r="AI21">
        <v>1.3956500000000001</v>
      </c>
      <c r="AJ21">
        <v>7009</v>
      </c>
      <c r="AK21">
        <v>39540</v>
      </c>
      <c r="AL21">
        <v>258</v>
      </c>
      <c r="AM21">
        <v>1274</v>
      </c>
      <c r="AN21">
        <v>145</v>
      </c>
      <c r="AO21">
        <v>877</v>
      </c>
      <c r="AP21">
        <v>72</v>
      </c>
      <c r="AQ21">
        <v>441</v>
      </c>
      <c r="AR21">
        <v>315484</v>
      </c>
      <c r="AS21" s="1">
        <v>4309340</v>
      </c>
      <c r="AT21" s="1">
        <v>1104190</v>
      </c>
      <c r="AU21" s="1">
        <v>1077340</v>
      </c>
      <c r="AV21">
        <v>22332</v>
      </c>
      <c r="AW21">
        <v>1532.42</v>
      </c>
      <c r="AX21">
        <v>1866.21</v>
      </c>
      <c r="AY21">
        <v>1523.53</v>
      </c>
      <c r="AZ21">
        <v>1940.07</v>
      </c>
      <c r="BA21">
        <v>1671.95</v>
      </c>
      <c r="BB21">
        <v>1786.98</v>
      </c>
      <c r="BC21">
        <v>1704.47</v>
      </c>
      <c r="BD21">
        <v>1941.61</v>
      </c>
      <c r="BE21">
        <v>0.32305</v>
      </c>
      <c r="BF21">
        <v>0.36881999999999998</v>
      </c>
      <c r="BG21">
        <v>0</v>
      </c>
      <c r="BH21">
        <v>0</v>
      </c>
      <c r="BI21" s="1">
        <v>2.5334799999999998E-6</v>
      </c>
      <c r="BJ21" s="1">
        <v>4.8558799999999998E-6</v>
      </c>
      <c r="BK21">
        <v>0</v>
      </c>
      <c r="BL21">
        <v>0</v>
      </c>
      <c r="BM21">
        <v>0</v>
      </c>
      <c r="BN21">
        <v>0</v>
      </c>
      <c r="BO21">
        <v>1.13869</v>
      </c>
      <c r="BP21">
        <v>1.02155</v>
      </c>
      <c r="BQ21">
        <v>1.1656599999999999</v>
      </c>
      <c r="BR21">
        <v>1.12747</v>
      </c>
      <c r="BS21">
        <v>1.14361</v>
      </c>
      <c r="BT21">
        <v>1.07256</v>
      </c>
      <c r="BU21">
        <v>3077</v>
      </c>
      <c r="BV21">
        <v>17829</v>
      </c>
      <c r="BW21">
        <v>125</v>
      </c>
      <c r="BX21">
        <v>572</v>
      </c>
      <c r="BY21">
        <v>77</v>
      </c>
      <c r="BZ21">
        <v>404</v>
      </c>
      <c r="CA21">
        <v>30</v>
      </c>
      <c r="CB21">
        <v>218</v>
      </c>
    </row>
    <row r="22" spans="1:80" x14ac:dyDescent="0.25">
      <c r="A22">
        <v>20230801130648</v>
      </c>
      <c r="B22">
        <v>140</v>
      </c>
      <c r="C22">
        <v>5</v>
      </c>
      <c r="D22">
        <v>20</v>
      </c>
      <c r="E22">
        <v>1</v>
      </c>
      <c r="F22">
        <v>1543.37</v>
      </c>
      <c r="G22">
        <v>16257.3</v>
      </c>
      <c r="H22">
        <v>4353.59</v>
      </c>
      <c r="I22">
        <v>56900.4</v>
      </c>
      <c r="J22">
        <v>1088.4000000000001</v>
      </c>
      <c r="K22">
        <v>49339</v>
      </c>
      <c r="L22">
        <v>1469.18</v>
      </c>
      <c r="M22">
        <v>1561.49</v>
      </c>
      <c r="N22">
        <v>1458.24</v>
      </c>
      <c r="O22">
        <v>1600.62</v>
      </c>
      <c r="P22">
        <v>1371.39</v>
      </c>
      <c r="Q22">
        <v>1549.56</v>
      </c>
      <c r="R22">
        <v>1301.4000000000001</v>
      </c>
      <c r="S22">
        <v>1630.59</v>
      </c>
      <c r="T22">
        <v>0.34442400000000001</v>
      </c>
      <c r="U22">
        <v>0.35358400000000001</v>
      </c>
      <c r="V22">
        <f t="shared" si="0"/>
        <v>-4.3885082483018243</v>
      </c>
      <c r="W22">
        <f t="shared" si="1"/>
        <v>1.5537744519452059</v>
      </c>
      <c r="X22" s="1">
        <v>8.9842299999999999E-6</v>
      </c>
      <c r="Y22" s="1">
        <v>4.7601200000000001E-6</v>
      </c>
      <c r="Z22">
        <f t="shared" si="2"/>
        <v>-5.965222661785063</v>
      </c>
      <c r="AA22">
        <f t="shared" si="3"/>
        <v>1.9628707267376115</v>
      </c>
      <c r="AB22">
        <f t="shared" si="4"/>
        <v>-3.7781657830342619</v>
      </c>
      <c r="AC22">
        <f t="shared" si="5"/>
        <v>-1.2747005600396597</v>
      </c>
      <c r="AD22">
        <v>1.35111</v>
      </c>
      <c r="AE22">
        <v>1.3208299999999999</v>
      </c>
      <c r="AF22">
        <v>1.5099899999999999</v>
      </c>
      <c r="AG22">
        <v>1.52214</v>
      </c>
      <c r="AH22">
        <v>1.33446</v>
      </c>
      <c r="AI22">
        <v>1.35493</v>
      </c>
      <c r="AJ22">
        <v>9322</v>
      </c>
      <c r="AK22">
        <v>36898</v>
      </c>
      <c r="AL22">
        <v>297</v>
      </c>
      <c r="AM22">
        <v>1240</v>
      </c>
      <c r="AN22">
        <v>228</v>
      </c>
      <c r="AO22">
        <v>824</v>
      </c>
      <c r="AP22">
        <v>105</v>
      </c>
      <c r="AQ22">
        <v>425</v>
      </c>
      <c r="AR22">
        <v>315051</v>
      </c>
      <c r="AS22" s="1">
        <v>4309480</v>
      </c>
      <c r="AT22" s="1">
        <v>1102680</v>
      </c>
      <c r="AU22" s="1">
        <v>1077370</v>
      </c>
      <c r="AV22">
        <v>22225</v>
      </c>
      <c r="AW22">
        <v>1440.57</v>
      </c>
      <c r="AX22">
        <v>1667.28</v>
      </c>
      <c r="AY22">
        <v>1274.2</v>
      </c>
      <c r="AZ22">
        <v>1687.84</v>
      </c>
      <c r="BA22">
        <v>1293.95</v>
      </c>
      <c r="BB22">
        <v>1585.2</v>
      </c>
      <c r="BC22">
        <v>1367.58</v>
      </c>
      <c r="BD22">
        <v>1670.35</v>
      </c>
      <c r="BE22">
        <v>0.320627</v>
      </c>
      <c r="BF22">
        <v>0.34931200000000001</v>
      </c>
      <c r="BG22">
        <v>0</v>
      </c>
      <c r="BH22">
        <v>0</v>
      </c>
      <c r="BI22" s="1">
        <v>4.0660700000000004E-6</v>
      </c>
      <c r="BJ22" s="1">
        <v>3.1787600000000001E-6</v>
      </c>
      <c r="BK22">
        <v>0</v>
      </c>
      <c r="BL22">
        <v>0</v>
      </c>
      <c r="BM22">
        <v>0</v>
      </c>
      <c r="BN22">
        <v>0</v>
      </c>
      <c r="BO22">
        <v>1.1054999999999999</v>
      </c>
      <c r="BP22">
        <v>1.11083</v>
      </c>
      <c r="BQ22">
        <v>1.1714899999999999</v>
      </c>
      <c r="BR22">
        <v>1.25596</v>
      </c>
      <c r="BS22">
        <v>1.18079</v>
      </c>
      <c r="BT22">
        <v>1.1228199999999999</v>
      </c>
      <c r="BU22">
        <v>4193</v>
      </c>
      <c r="BV22">
        <v>16584</v>
      </c>
      <c r="BW22">
        <v>143</v>
      </c>
      <c r="BX22">
        <v>568</v>
      </c>
      <c r="BY22">
        <v>95</v>
      </c>
      <c r="BZ22">
        <v>386</v>
      </c>
      <c r="CA22">
        <v>52</v>
      </c>
      <c r="CB22">
        <v>204</v>
      </c>
    </row>
    <row r="23" spans="1:80" x14ac:dyDescent="0.25">
      <c r="A23">
        <v>20230801131524</v>
      </c>
      <c r="B23">
        <v>140</v>
      </c>
      <c r="C23">
        <v>5</v>
      </c>
      <c r="D23">
        <v>25</v>
      </c>
      <c r="E23">
        <v>1</v>
      </c>
      <c r="F23">
        <v>1531.46</v>
      </c>
      <c r="G23">
        <v>16278.6</v>
      </c>
      <c r="H23">
        <v>4475</v>
      </c>
      <c r="I23">
        <v>56975.1</v>
      </c>
      <c r="J23">
        <v>1118.75</v>
      </c>
      <c r="K23">
        <v>49427</v>
      </c>
      <c r="L23">
        <v>1448.15</v>
      </c>
      <c r="M23">
        <v>1557.03</v>
      </c>
      <c r="N23">
        <v>1448.1</v>
      </c>
      <c r="O23">
        <v>1609.63</v>
      </c>
      <c r="P23">
        <v>1380.46</v>
      </c>
      <c r="Q23">
        <v>1639.31</v>
      </c>
      <c r="R23">
        <v>1310.5899999999999</v>
      </c>
      <c r="S23">
        <v>1557.98</v>
      </c>
      <c r="T23">
        <v>0.344557</v>
      </c>
      <c r="U23">
        <v>0.35333300000000001</v>
      </c>
      <c r="V23">
        <f t="shared" si="0"/>
        <v>-4.2632399211926932</v>
      </c>
      <c r="W23">
        <f t="shared" si="1"/>
        <v>4.3858380491628246</v>
      </c>
      <c r="X23" s="1">
        <v>1.10967E-5</v>
      </c>
      <c r="Y23" s="1">
        <v>1.01025E-5</v>
      </c>
      <c r="Z23">
        <f t="shared" si="2"/>
        <v>-5.9289109489369984</v>
      </c>
      <c r="AA23">
        <f t="shared" si="3"/>
        <v>8.3155988227303599</v>
      </c>
      <c r="AB23">
        <f t="shared" si="4"/>
        <v>3.7144422920065221</v>
      </c>
      <c r="AC23">
        <f t="shared" si="5"/>
        <v>7.1059192566342855</v>
      </c>
      <c r="AD23">
        <v>1.43529</v>
      </c>
      <c r="AE23">
        <v>1.31657</v>
      </c>
      <c r="AF23">
        <v>1.62757</v>
      </c>
      <c r="AG23">
        <v>1.6455200000000001</v>
      </c>
      <c r="AH23">
        <v>1.44774</v>
      </c>
      <c r="AI23">
        <v>1.40821</v>
      </c>
      <c r="AJ23">
        <v>11572</v>
      </c>
      <c r="AK23">
        <v>34787</v>
      </c>
      <c r="AL23">
        <v>380</v>
      </c>
      <c r="AM23">
        <v>1125</v>
      </c>
      <c r="AN23">
        <v>285</v>
      </c>
      <c r="AO23">
        <v>756</v>
      </c>
      <c r="AP23">
        <v>139</v>
      </c>
      <c r="AQ23">
        <v>383</v>
      </c>
      <c r="AR23">
        <v>315059</v>
      </c>
      <c r="AS23" s="1">
        <v>4309480</v>
      </c>
      <c r="AT23" s="1">
        <v>1102710</v>
      </c>
      <c r="AU23" s="1">
        <v>1077370</v>
      </c>
      <c r="AV23">
        <v>22004</v>
      </c>
      <c r="AW23">
        <v>1467.48</v>
      </c>
      <c r="AX23">
        <v>1693.71</v>
      </c>
      <c r="AY23">
        <v>1467.47</v>
      </c>
      <c r="AZ23">
        <v>1744.41</v>
      </c>
      <c r="BA23">
        <v>1407.3</v>
      </c>
      <c r="BB23">
        <v>1765.75</v>
      </c>
      <c r="BC23">
        <v>1343.17</v>
      </c>
      <c r="BD23">
        <v>1685.73</v>
      </c>
      <c r="BE23">
        <v>0.328654</v>
      </c>
      <c r="BF23">
        <v>0.352408</v>
      </c>
      <c r="BG23">
        <v>0</v>
      </c>
      <c r="BH23">
        <v>0</v>
      </c>
      <c r="BI23" s="1">
        <v>9.1589499999999998E-6</v>
      </c>
      <c r="BJ23" s="1">
        <v>9.3909800000000007E-6</v>
      </c>
      <c r="BK23">
        <v>0</v>
      </c>
      <c r="BL23">
        <v>0</v>
      </c>
      <c r="BM23">
        <v>0</v>
      </c>
      <c r="BN23">
        <v>0</v>
      </c>
      <c r="BO23">
        <v>1.2397800000000001</v>
      </c>
      <c r="BP23">
        <v>1.06517</v>
      </c>
      <c r="BQ23">
        <v>1.46031</v>
      </c>
      <c r="BR23">
        <v>1.3666100000000001</v>
      </c>
      <c r="BS23">
        <v>1.06671</v>
      </c>
      <c r="BT23">
        <v>1.1685099999999999</v>
      </c>
      <c r="BU23">
        <v>5079</v>
      </c>
      <c r="BV23">
        <v>15539</v>
      </c>
      <c r="BW23">
        <v>174</v>
      </c>
      <c r="BX23">
        <v>516</v>
      </c>
      <c r="BY23">
        <v>132</v>
      </c>
      <c r="BZ23">
        <v>343</v>
      </c>
      <c r="CA23">
        <v>54</v>
      </c>
      <c r="CB23">
        <v>167</v>
      </c>
    </row>
    <row r="24" spans="1:80" x14ac:dyDescent="0.25">
      <c r="A24">
        <v>20230801132423</v>
      </c>
      <c r="B24">
        <v>140</v>
      </c>
      <c r="C24">
        <v>5</v>
      </c>
      <c r="D24">
        <v>30</v>
      </c>
      <c r="E24">
        <v>1</v>
      </c>
      <c r="F24">
        <v>1590.11</v>
      </c>
      <c r="G24">
        <v>16396.099999999999</v>
      </c>
      <c r="H24">
        <v>4314.25</v>
      </c>
      <c r="I24">
        <v>57386.3</v>
      </c>
      <c r="J24">
        <v>1078.56</v>
      </c>
      <c r="K24">
        <v>48905</v>
      </c>
      <c r="L24">
        <v>1577.45</v>
      </c>
      <c r="M24">
        <v>1593.41</v>
      </c>
      <c r="N24">
        <v>1570.06</v>
      </c>
      <c r="O24">
        <v>1645.89</v>
      </c>
      <c r="P24">
        <v>1622.39</v>
      </c>
      <c r="Q24">
        <v>1601.65</v>
      </c>
      <c r="R24">
        <v>1522.14</v>
      </c>
      <c r="S24">
        <v>1628.5</v>
      </c>
      <c r="T24">
        <v>0.36239700000000002</v>
      </c>
      <c r="U24">
        <v>0.35519800000000001</v>
      </c>
      <c r="V24">
        <f t="shared" si="0"/>
        <v>-3.5722057223512889</v>
      </c>
      <c r="W24">
        <f t="shared" si="1"/>
        <v>0.63611213488284146</v>
      </c>
      <c r="X24" s="1">
        <v>6.2552599999999998E-6</v>
      </c>
      <c r="Y24" s="1">
        <v>7.7668399999999993E-6</v>
      </c>
      <c r="Z24">
        <f t="shared" si="2"/>
        <v>-1.0582270601436607</v>
      </c>
      <c r="AA24">
        <f t="shared" si="3"/>
        <v>9.3434457776771556</v>
      </c>
      <c r="AB24">
        <f t="shared" si="4"/>
        <v>4.0540884991843402</v>
      </c>
      <c r="AC24">
        <f t="shared" si="5"/>
        <v>12.164031693657568</v>
      </c>
      <c r="AD24">
        <v>1.4489099999999999</v>
      </c>
      <c r="AE24">
        <v>1.29043</v>
      </c>
      <c r="AF24">
        <v>1.6329</v>
      </c>
      <c r="AG24">
        <v>1.54836</v>
      </c>
      <c r="AH24">
        <v>1.5161100000000001</v>
      </c>
      <c r="AI24">
        <v>1.34633</v>
      </c>
      <c r="AJ24">
        <v>13934</v>
      </c>
      <c r="AK24">
        <v>31944</v>
      </c>
      <c r="AL24">
        <v>459</v>
      </c>
      <c r="AM24">
        <v>1063</v>
      </c>
      <c r="AN24">
        <v>303</v>
      </c>
      <c r="AO24">
        <v>681</v>
      </c>
      <c r="AP24">
        <v>158</v>
      </c>
      <c r="AQ24">
        <v>363</v>
      </c>
      <c r="AR24">
        <v>315263</v>
      </c>
      <c r="AS24" s="1">
        <v>4309320</v>
      </c>
      <c r="AT24" s="1">
        <v>1103420</v>
      </c>
      <c r="AU24" s="1">
        <v>1077330</v>
      </c>
      <c r="AV24">
        <v>21501</v>
      </c>
      <c r="AW24">
        <v>1743.36</v>
      </c>
      <c r="AX24">
        <v>1809.95</v>
      </c>
      <c r="AY24">
        <v>1681.14</v>
      </c>
      <c r="AZ24">
        <v>1879.74</v>
      </c>
      <c r="BA24">
        <v>1718.77</v>
      </c>
      <c r="BB24">
        <v>1894.65</v>
      </c>
      <c r="BC24">
        <v>1633.53</v>
      </c>
      <c r="BD24">
        <v>1940.18</v>
      </c>
      <c r="BE24">
        <v>0.36208699999999999</v>
      </c>
      <c r="BF24">
        <v>0.364506</v>
      </c>
      <c r="BG24">
        <v>0</v>
      </c>
      <c r="BH24">
        <v>0</v>
      </c>
      <c r="BI24" s="1">
        <v>8.0048E-6</v>
      </c>
      <c r="BJ24" s="1">
        <v>8.1926100000000008E-6</v>
      </c>
      <c r="BK24">
        <v>0</v>
      </c>
      <c r="BL24">
        <v>0</v>
      </c>
      <c r="BM24">
        <v>0</v>
      </c>
      <c r="BN24">
        <v>0</v>
      </c>
      <c r="BO24">
        <v>1.1354</v>
      </c>
      <c r="BP24">
        <v>1.0606899999999999</v>
      </c>
      <c r="BQ24">
        <v>1.3072900000000001</v>
      </c>
      <c r="BR24">
        <v>1.2818499999999999</v>
      </c>
      <c r="BS24">
        <v>1.06687</v>
      </c>
      <c r="BT24">
        <v>1.1540900000000001</v>
      </c>
      <c r="BU24">
        <v>6011</v>
      </c>
      <c r="BV24">
        <v>14181</v>
      </c>
      <c r="BW24">
        <v>206</v>
      </c>
      <c r="BX24">
        <v>454</v>
      </c>
      <c r="BY24">
        <v>132</v>
      </c>
      <c r="BZ24">
        <v>298</v>
      </c>
      <c r="CA24">
        <v>62</v>
      </c>
      <c r="CB24">
        <v>157</v>
      </c>
    </row>
    <row r="25" spans="1:80" x14ac:dyDescent="0.25">
      <c r="A25">
        <v>20230801133249</v>
      </c>
      <c r="B25">
        <v>140</v>
      </c>
      <c r="C25">
        <v>5</v>
      </c>
      <c r="D25">
        <v>35</v>
      </c>
      <c r="E25">
        <v>1</v>
      </c>
      <c r="F25">
        <v>1508.39</v>
      </c>
      <c r="G25">
        <v>16237.3</v>
      </c>
      <c r="H25">
        <v>4465.6499999999996</v>
      </c>
      <c r="I25">
        <v>56830.5</v>
      </c>
      <c r="J25">
        <v>1116.4100000000001</v>
      </c>
      <c r="K25">
        <v>49155</v>
      </c>
      <c r="L25">
        <v>1478.31</v>
      </c>
      <c r="M25">
        <v>1532.79</v>
      </c>
      <c r="N25">
        <v>1497.68</v>
      </c>
      <c r="O25">
        <v>1356.83</v>
      </c>
      <c r="P25">
        <v>1353.71</v>
      </c>
      <c r="Q25">
        <v>1494.04</v>
      </c>
      <c r="R25">
        <v>1277.05</v>
      </c>
      <c r="S25">
        <v>1543.32</v>
      </c>
      <c r="T25">
        <v>0.352854</v>
      </c>
      <c r="U25">
        <v>0.35164099999999998</v>
      </c>
      <c r="V25">
        <f t="shared" si="0"/>
        <v>-4.50613109065781</v>
      </c>
      <c r="W25">
        <f t="shared" si="1"/>
        <v>4.1677357953617715</v>
      </c>
      <c r="X25" s="1">
        <v>8.9601200000000005E-6</v>
      </c>
      <c r="Y25" s="1">
        <v>9.0677400000000007E-6</v>
      </c>
      <c r="Z25">
        <f t="shared" si="2"/>
        <v>-3.6636607120918043</v>
      </c>
      <c r="AA25">
        <f t="shared" si="3"/>
        <v>11.004452494151391</v>
      </c>
      <c r="AB25">
        <f t="shared" si="4"/>
        <v>3.9865415986949397</v>
      </c>
      <c r="AC25">
        <f t="shared" si="5"/>
        <v>6.4792962883501382</v>
      </c>
      <c r="AD25">
        <v>1.47092</v>
      </c>
      <c r="AE25">
        <v>1.31938</v>
      </c>
      <c r="AF25">
        <v>1.63184</v>
      </c>
      <c r="AG25">
        <v>1.61246</v>
      </c>
      <c r="AH25">
        <v>1.43927</v>
      </c>
      <c r="AI25">
        <v>1.4834400000000001</v>
      </c>
      <c r="AJ25">
        <v>16166</v>
      </c>
      <c r="AK25">
        <v>29954</v>
      </c>
      <c r="AL25">
        <v>532</v>
      </c>
      <c r="AM25">
        <v>976</v>
      </c>
      <c r="AN25">
        <v>350</v>
      </c>
      <c r="AO25">
        <v>665</v>
      </c>
      <c r="AP25">
        <v>171</v>
      </c>
      <c r="AQ25">
        <v>341</v>
      </c>
      <c r="AR25">
        <v>314974</v>
      </c>
      <c r="AS25" s="1">
        <v>4309470</v>
      </c>
      <c r="AT25" s="1">
        <v>1102410</v>
      </c>
      <c r="AU25" s="1">
        <v>1077370</v>
      </c>
      <c r="AV25">
        <v>21908</v>
      </c>
      <c r="AW25">
        <v>1479.02</v>
      </c>
      <c r="AX25">
        <v>1626.02</v>
      </c>
      <c r="AY25">
        <v>1547.99</v>
      </c>
      <c r="AZ25">
        <v>1554.82</v>
      </c>
      <c r="BA25">
        <v>1361.97</v>
      </c>
      <c r="BB25">
        <v>1615.65</v>
      </c>
      <c r="BC25">
        <v>1500.31</v>
      </c>
      <c r="BD25">
        <v>1593.52</v>
      </c>
      <c r="BE25">
        <v>0.33203300000000002</v>
      </c>
      <c r="BF25">
        <v>0.348576</v>
      </c>
      <c r="BG25">
        <v>0</v>
      </c>
      <c r="BH25">
        <v>0</v>
      </c>
      <c r="BI25" s="1">
        <v>5.6578600000000002E-6</v>
      </c>
      <c r="BJ25" s="1">
        <v>7.6167299999999998E-6</v>
      </c>
      <c r="BK25">
        <v>0</v>
      </c>
      <c r="BL25">
        <v>0</v>
      </c>
      <c r="BM25">
        <v>0</v>
      </c>
      <c r="BN25">
        <v>0</v>
      </c>
      <c r="BO25">
        <v>1.28105</v>
      </c>
      <c r="BP25">
        <v>1.1706000000000001</v>
      </c>
      <c r="BQ25">
        <v>1.3942000000000001</v>
      </c>
      <c r="BR25">
        <v>1.3606199999999999</v>
      </c>
      <c r="BS25">
        <v>1.4796899999999999</v>
      </c>
      <c r="BT25">
        <v>1.27816</v>
      </c>
      <c r="BU25">
        <v>7135</v>
      </c>
      <c r="BV25">
        <v>13476</v>
      </c>
      <c r="BW25">
        <v>225</v>
      </c>
      <c r="BX25">
        <v>398</v>
      </c>
      <c r="BY25">
        <v>155</v>
      </c>
      <c r="BZ25">
        <v>286</v>
      </c>
      <c r="CA25">
        <v>70</v>
      </c>
      <c r="CB25">
        <v>163</v>
      </c>
    </row>
    <row r="26" spans="1:80" x14ac:dyDescent="0.25">
      <c r="A26">
        <v>20230801134201</v>
      </c>
      <c r="B26">
        <v>140</v>
      </c>
      <c r="C26">
        <v>5</v>
      </c>
      <c r="D26">
        <v>40</v>
      </c>
      <c r="E26">
        <v>1</v>
      </c>
      <c r="F26">
        <v>1649.35</v>
      </c>
      <c r="G26">
        <v>17061.2</v>
      </c>
      <c r="H26">
        <v>4299.1099999999997</v>
      </c>
      <c r="I26">
        <v>59714.1</v>
      </c>
      <c r="J26">
        <v>1074.78</v>
      </c>
      <c r="K26">
        <v>49428</v>
      </c>
      <c r="L26">
        <v>1624.13</v>
      </c>
      <c r="M26">
        <v>1660.21</v>
      </c>
      <c r="N26">
        <v>1723.99</v>
      </c>
      <c r="O26">
        <v>1693.89</v>
      </c>
      <c r="P26">
        <v>1559.23</v>
      </c>
      <c r="Q26">
        <v>1774.05</v>
      </c>
      <c r="R26">
        <v>1952.67</v>
      </c>
      <c r="S26">
        <v>1599.06</v>
      </c>
      <c r="T26">
        <v>0.36863899999999999</v>
      </c>
      <c r="U26">
        <v>0.36749900000000002</v>
      </c>
      <c r="V26">
        <f t="shared" si="0"/>
        <v>0.33934190019702254</v>
      </c>
      <c r="W26">
        <f t="shared" si="1"/>
        <v>0.28294976883494</v>
      </c>
      <c r="X26" s="1">
        <v>8.1999799999999997E-6</v>
      </c>
      <c r="Y26" s="1">
        <v>5.6873499999999999E-6</v>
      </c>
      <c r="Z26">
        <f t="shared" si="2"/>
        <v>0.64596626013928937</v>
      </c>
      <c r="AA26">
        <f t="shared" si="3"/>
        <v>10.218851407440949</v>
      </c>
      <c r="AB26">
        <f t="shared" si="4"/>
        <v>-2.4011011419249551</v>
      </c>
      <c r="AC26">
        <f t="shared" si="5"/>
        <v>20.52837558907737</v>
      </c>
      <c r="AD26">
        <v>1.46051</v>
      </c>
      <c r="AE26">
        <v>1.2594099999999999</v>
      </c>
      <c r="AF26">
        <v>1.5316000000000001</v>
      </c>
      <c r="AG26">
        <v>1.44696</v>
      </c>
      <c r="AH26">
        <v>1.62917</v>
      </c>
      <c r="AI26">
        <v>1.32592</v>
      </c>
      <c r="AJ26">
        <v>18730</v>
      </c>
      <c r="AK26">
        <v>27637</v>
      </c>
      <c r="AL26">
        <v>603</v>
      </c>
      <c r="AM26">
        <v>930</v>
      </c>
      <c r="AN26">
        <v>412</v>
      </c>
      <c r="AO26">
        <v>591</v>
      </c>
      <c r="AP26">
        <v>214</v>
      </c>
      <c r="AQ26">
        <v>311</v>
      </c>
      <c r="AR26">
        <v>7888.94</v>
      </c>
      <c r="AS26">
        <v>1449.49</v>
      </c>
      <c r="AT26">
        <v>27611.3</v>
      </c>
      <c r="AU26">
        <v>362.37299999999999</v>
      </c>
      <c r="AV26">
        <v>22201</v>
      </c>
      <c r="AW26">
        <v>1774.48</v>
      </c>
      <c r="AX26">
        <v>1928.97</v>
      </c>
      <c r="AY26">
        <v>1767.75</v>
      </c>
      <c r="AZ26">
        <v>1980.92</v>
      </c>
      <c r="BA26">
        <v>1747.3</v>
      </c>
      <c r="BB26">
        <v>2070.48</v>
      </c>
      <c r="BC26">
        <v>2121.7600000000002</v>
      </c>
      <c r="BD26">
        <v>1925.01</v>
      </c>
      <c r="BE26">
        <v>0.36762699999999998</v>
      </c>
      <c r="BF26">
        <v>0.38482499999999997</v>
      </c>
      <c r="BG26">
        <v>0</v>
      </c>
      <c r="BH26">
        <v>0</v>
      </c>
      <c r="BI26" s="1">
        <v>4.78953E-6</v>
      </c>
      <c r="BJ26" s="1">
        <v>6.3652800000000002E-6</v>
      </c>
      <c r="BK26">
        <v>0</v>
      </c>
      <c r="BL26">
        <v>0</v>
      </c>
      <c r="BM26">
        <v>0</v>
      </c>
      <c r="BN26">
        <v>0</v>
      </c>
      <c r="BO26">
        <v>1.1761699999999999</v>
      </c>
      <c r="BP26">
        <v>0.98767799999999994</v>
      </c>
      <c r="BQ26">
        <v>1.23522</v>
      </c>
      <c r="BR26">
        <v>1.1115699999999999</v>
      </c>
      <c r="BS26">
        <v>1.34222</v>
      </c>
      <c r="BT26">
        <v>1.0636300000000001</v>
      </c>
      <c r="BU26">
        <v>8351</v>
      </c>
      <c r="BV26">
        <v>12457</v>
      </c>
      <c r="BW26">
        <v>288</v>
      </c>
      <c r="BX26">
        <v>409</v>
      </c>
      <c r="BY26">
        <v>181</v>
      </c>
      <c r="BZ26">
        <v>274</v>
      </c>
      <c r="CA26">
        <v>112</v>
      </c>
      <c r="CB26">
        <v>129</v>
      </c>
    </row>
    <row r="27" spans="1:80" x14ac:dyDescent="0.25">
      <c r="A27">
        <v>20230801135106</v>
      </c>
      <c r="B27">
        <v>140</v>
      </c>
      <c r="C27">
        <v>5</v>
      </c>
      <c r="D27">
        <v>45</v>
      </c>
      <c r="E27">
        <v>1</v>
      </c>
      <c r="F27">
        <v>1602.98</v>
      </c>
      <c r="G27">
        <v>16561.5</v>
      </c>
      <c r="H27">
        <v>4232.97</v>
      </c>
      <c r="I27">
        <v>57965.3</v>
      </c>
      <c r="J27">
        <v>1058.24</v>
      </c>
      <c r="K27">
        <v>48609</v>
      </c>
      <c r="L27">
        <v>1602.92</v>
      </c>
      <c r="M27">
        <v>1605.95</v>
      </c>
      <c r="N27">
        <v>1593.97</v>
      </c>
      <c r="O27">
        <v>1595.71</v>
      </c>
      <c r="P27">
        <v>1604.04</v>
      </c>
      <c r="Q27">
        <v>1517.59</v>
      </c>
      <c r="R27">
        <v>1514.03</v>
      </c>
      <c r="S27">
        <v>1608.5</v>
      </c>
      <c r="T27">
        <v>0.36881700000000001</v>
      </c>
      <c r="U27">
        <v>0.35766700000000001</v>
      </c>
      <c r="V27">
        <f t="shared" ref="V27:V28" si="6">(G27-17003.5)/17003.5*100</f>
        <v>-2.5994648160672802</v>
      </c>
      <c r="W27">
        <f t="shared" ref="W27:W28" si="7">(H27-4286.98)/4286.98*100</f>
        <v>-1.2598612543095447</v>
      </c>
      <c r="X27" s="1">
        <v>1.1035200000000001E-5</v>
      </c>
      <c r="Y27" s="1">
        <v>7.1893199999999996E-6</v>
      </c>
      <c r="Z27">
        <f t="shared" ref="Z27:Z28" si="8">(T27-0.366273)/0.366273*100</f>
        <v>0.69456389086828418</v>
      </c>
      <c r="AA27">
        <f t="shared" ref="AA27:AA28" si="9">(AD27-1.3251)/1.3251*100</f>
        <v>6.1950041506301412</v>
      </c>
      <c r="AB27">
        <f t="shared" ref="AB27:AB28" si="10">(AF27-1.56928)/1.56928*100</f>
        <v>2.9013305464926633</v>
      </c>
      <c r="AC27">
        <f t="shared" ref="AC27:AC28" si="11">(AH27-1.35169)/1.35169*100</f>
        <v>6.5347823835346874</v>
      </c>
      <c r="AD27">
        <v>1.4071899999999999</v>
      </c>
      <c r="AE27">
        <v>1.3118099999999999</v>
      </c>
      <c r="AF27">
        <v>1.6148100000000001</v>
      </c>
      <c r="AG27">
        <v>1.5470299999999999</v>
      </c>
      <c r="AH27">
        <v>1.4400200000000001</v>
      </c>
      <c r="AI27">
        <v>1.3710199999999999</v>
      </c>
      <c r="AJ27">
        <v>20506</v>
      </c>
      <c r="AK27">
        <v>25159</v>
      </c>
      <c r="AL27">
        <v>645</v>
      </c>
      <c r="AM27">
        <v>805</v>
      </c>
      <c r="AN27">
        <v>465</v>
      </c>
      <c r="AO27">
        <v>527</v>
      </c>
      <c r="AP27">
        <v>216</v>
      </c>
      <c r="AQ27">
        <v>286</v>
      </c>
      <c r="AR27">
        <v>315361</v>
      </c>
      <c r="AS27" s="1">
        <v>4309390</v>
      </c>
      <c r="AT27" s="1">
        <v>1103760</v>
      </c>
      <c r="AU27" s="1">
        <v>1077350</v>
      </c>
      <c r="AV27">
        <v>21858</v>
      </c>
      <c r="AW27">
        <v>1660.3</v>
      </c>
      <c r="AX27">
        <v>1841.06</v>
      </c>
      <c r="AY27">
        <v>1584.15</v>
      </c>
      <c r="AZ27">
        <v>1826.71</v>
      </c>
      <c r="BA27">
        <v>1801.28</v>
      </c>
      <c r="BB27">
        <v>1779.1</v>
      </c>
      <c r="BC27">
        <v>1714.11</v>
      </c>
      <c r="BD27">
        <v>1877.02</v>
      </c>
      <c r="BE27">
        <v>0.350912</v>
      </c>
      <c r="BF27">
        <v>0.37282399999999999</v>
      </c>
      <c r="BG27">
        <v>0</v>
      </c>
      <c r="BH27">
        <v>0</v>
      </c>
      <c r="BI27" s="1">
        <v>9.0708999999999998E-6</v>
      </c>
      <c r="BJ27" s="1">
        <v>5.2531499999999998E-6</v>
      </c>
      <c r="BK27">
        <v>0</v>
      </c>
      <c r="BL27">
        <v>0</v>
      </c>
      <c r="BM27">
        <v>0</v>
      </c>
      <c r="BN27">
        <v>0</v>
      </c>
      <c r="BO27">
        <v>1.0614300000000001</v>
      </c>
      <c r="BP27">
        <v>1.11059</v>
      </c>
      <c r="BQ27">
        <v>1.4202999999999999</v>
      </c>
      <c r="BR27">
        <v>1.32413</v>
      </c>
      <c r="BS27">
        <v>1.38029</v>
      </c>
      <c r="BT27">
        <v>1.11761</v>
      </c>
      <c r="BU27">
        <v>9222</v>
      </c>
      <c r="BV27">
        <v>11318</v>
      </c>
      <c r="BW27">
        <v>297</v>
      </c>
      <c r="BX27">
        <v>365</v>
      </c>
      <c r="BY27">
        <v>207</v>
      </c>
      <c r="BZ27">
        <v>228</v>
      </c>
      <c r="CA27">
        <v>97</v>
      </c>
      <c r="CB27">
        <v>124</v>
      </c>
    </row>
    <row r="28" spans="1:80" x14ac:dyDescent="0.25">
      <c r="A28">
        <v>20230801140042</v>
      </c>
      <c r="B28">
        <v>140</v>
      </c>
      <c r="C28">
        <v>5</v>
      </c>
      <c r="D28">
        <v>50</v>
      </c>
      <c r="E28">
        <v>1</v>
      </c>
      <c r="F28">
        <v>1712.3</v>
      </c>
      <c r="G28">
        <v>16913.099999999999</v>
      </c>
      <c r="H28">
        <v>4150.55</v>
      </c>
      <c r="I28">
        <v>59195.7</v>
      </c>
      <c r="J28">
        <v>1037.6400000000001</v>
      </c>
      <c r="K28">
        <v>47914</v>
      </c>
      <c r="L28">
        <v>1695.84</v>
      </c>
      <c r="M28">
        <v>1725.98</v>
      </c>
      <c r="N28">
        <v>1718.84</v>
      </c>
      <c r="O28">
        <v>1744.85</v>
      </c>
      <c r="P28">
        <v>1716.01</v>
      </c>
      <c r="Q28">
        <v>1646.34</v>
      </c>
      <c r="R28">
        <v>1861.63</v>
      </c>
      <c r="S28">
        <v>1806.21</v>
      </c>
      <c r="T28">
        <v>0.37959999999999999</v>
      </c>
      <c r="U28">
        <v>0.37256600000000001</v>
      </c>
      <c r="V28">
        <f t="shared" si="6"/>
        <v>-0.53165524744906312</v>
      </c>
      <c r="W28">
        <f t="shared" si="7"/>
        <v>-3.1824267899546856</v>
      </c>
      <c r="X28" s="1">
        <v>1.11701E-5</v>
      </c>
      <c r="Y28" s="1">
        <v>6.3375599999999998E-6</v>
      </c>
      <c r="Z28">
        <f t="shared" si="8"/>
        <v>3.6385428355352363</v>
      </c>
      <c r="AA28">
        <f t="shared" si="9"/>
        <v>4.5294694740019601</v>
      </c>
      <c r="AB28">
        <f t="shared" si="10"/>
        <v>7.1370309951060987E-2</v>
      </c>
      <c r="AC28">
        <f t="shared" si="11"/>
        <v>14.680141156626139</v>
      </c>
      <c r="AD28">
        <v>1.3851199999999999</v>
      </c>
      <c r="AE28">
        <v>1.2939700000000001</v>
      </c>
      <c r="AF28">
        <v>1.5704</v>
      </c>
      <c r="AG28">
        <v>1.4445300000000001</v>
      </c>
      <c r="AH28">
        <v>1.5501199999999999</v>
      </c>
      <c r="AI28">
        <v>1.3412299999999999</v>
      </c>
      <c r="AJ28">
        <v>22359</v>
      </c>
      <c r="AK28">
        <v>22615</v>
      </c>
      <c r="AL28">
        <v>728</v>
      </c>
      <c r="AM28">
        <v>782</v>
      </c>
      <c r="AN28">
        <v>495</v>
      </c>
      <c r="AO28">
        <v>466</v>
      </c>
      <c r="AP28">
        <v>243</v>
      </c>
      <c r="AQ28">
        <v>226</v>
      </c>
      <c r="AR28">
        <v>315786</v>
      </c>
      <c r="AS28" s="1">
        <v>4309360</v>
      </c>
      <c r="AT28" s="1">
        <v>1105250</v>
      </c>
      <c r="AU28" s="1">
        <v>1077340</v>
      </c>
      <c r="AV28">
        <v>22244</v>
      </c>
      <c r="AW28">
        <v>1791.91</v>
      </c>
      <c r="AX28">
        <v>2015.74</v>
      </c>
      <c r="AY28">
        <v>1804.08</v>
      </c>
      <c r="AZ28">
        <v>1935.47</v>
      </c>
      <c r="BA28">
        <v>1897.53</v>
      </c>
      <c r="BB28">
        <v>1891.43</v>
      </c>
      <c r="BC28">
        <v>1768.55</v>
      </c>
      <c r="BD28">
        <v>2104.0300000000002</v>
      </c>
      <c r="BE28">
        <v>0.36654300000000001</v>
      </c>
      <c r="BF28">
        <v>0.38985399999999998</v>
      </c>
      <c r="BG28">
        <v>0</v>
      </c>
      <c r="BH28">
        <v>0</v>
      </c>
      <c r="BI28" s="1">
        <v>1.0102700000000001E-5</v>
      </c>
      <c r="BJ28" s="1">
        <v>6.2507400000000004E-6</v>
      </c>
      <c r="BK28">
        <v>0</v>
      </c>
      <c r="BL28">
        <v>0</v>
      </c>
      <c r="BM28">
        <v>0</v>
      </c>
      <c r="BN28">
        <v>0</v>
      </c>
      <c r="BO28">
        <v>1.11937</v>
      </c>
      <c r="BP28">
        <v>1.0133099999999999</v>
      </c>
      <c r="BQ28">
        <v>1.2183200000000001</v>
      </c>
      <c r="BR28">
        <v>1.13412</v>
      </c>
      <c r="BS28">
        <v>1.13415</v>
      </c>
      <c r="BT28">
        <v>1.1595899999999999</v>
      </c>
      <c r="BU28">
        <v>10355</v>
      </c>
      <c r="BV28">
        <v>10488</v>
      </c>
      <c r="BW28">
        <v>354</v>
      </c>
      <c r="BX28">
        <v>376</v>
      </c>
      <c r="BY28">
        <v>219</v>
      </c>
      <c r="BZ28">
        <v>222</v>
      </c>
      <c r="CA28">
        <v>118</v>
      </c>
      <c r="CB28">
        <v>112</v>
      </c>
    </row>
    <row r="29" spans="1:80" x14ac:dyDescent="0.25">
      <c r="X29" s="1"/>
      <c r="Y29" s="1"/>
      <c r="AS29" s="1"/>
      <c r="AT29" s="1"/>
      <c r="AU29" s="1"/>
      <c r="BI29" s="1"/>
      <c r="BJ29" s="1"/>
    </row>
    <row r="30" spans="1:80" x14ac:dyDescent="0.25">
      <c r="A30" s="1">
        <v>20230800000000</v>
      </c>
      <c r="B30">
        <v>150</v>
      </c>
      <c r="C30">
        <v>5</v>
      </c>
      <c r="D30">
        <v>0</v>
      </c>
      <c r="E30">
        <v>0</v>
      </c>
      <c r="F30">
        <v>1581.46</v>
      </c>
      <c r="G30">
        <v>17569.2</v>
      </c>
      <c r="H30">
        <v>4427.29</v>
      </c>
      <c r="I30">
        <v>61492.1</v>
      </c>
      <c r="J30">
        <v>1106.82</v>
      </c>
      <c r="K30">
        <v>52763</v>
      </c>
      <c r="L30">
        <v>0</v>
      </c>
      <c r="M30">
        <v>1582.39</v>
      </c>
      <c r="N30">
        <v>0</v>
      </c>
      <c r="O30">
        <v>1504.15</v>
      </c>
      <c r="P30">
        <v>0</v>
      </c>
      <c r="Q30">
        <v>1610.57</v>
      </c>
      <c r="R30">
        <v>0</v>
      </c>
      <c r="S30">
        <v>1665.88</v>
      </c>
      <c r="T30">
        <v>0</v>
      </c>
      <c r="U30">
        <v>0.35481800000000002</v>
      </c>
      <c r="V30">
        <f>(G30-17569.2)/17569.2*100</f>
        <v>0</v>
      </c>
      <c r="W30">
        <f>(H30-4427.29)/4427.29*100</f>
        <v>0</v>
      </c>
      <c r="X30">
        <v>0</v>
      </c>
      <c r="Y30" s="1">
        <v>8.6200000000000005E-6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1.26139</v>
      </c>
      <c r="AF30">
        <v>0</v>
      </c>
      <c r="AG30">
        <v>1.5244</v>
      </c>
      <c r="AH30">
        <v>0</v>
      </c>
      <c r="AI30">
        <v>1.3529</v>
      </c>
      <c r="AJ30">
        <v>0</v>
      </c>
      <c r="AK30">
        <v>49516</v>
      </c>
      <c r="AL30">
        <v>0</v>
      </c>
      <c r="AM30">
        <v>1616</v>
      </c>
      <c r="AN30">
        <v>0</v>
      </c>
      <c r="AO30">
        <v>1063</v>
      </c>
      <c r="AP30">
        <v>0</v>
      </c>
      <c r="AQ30">
        <v>568</v>
      </c>
      <c r="AR30">
        <v>7924.95</v>
      </c>
      <c r="AS30">
        <v>1796.4</v>
      </c>
      <c r="AT30">
        <v>27737.3</v>
      </c>
      <c r="AU30">
        <v>449.1</v>
      </c>
      <c r="AV30">
        <v>24521</v>
      </c>
      <c r="AW30">
        <v>0</v>
      </c>
      <c r="AX30">
        <v>1658.97</v>
      </c>
      <c r="AY30">
        <v>0</v>
      </c>
      <c r="AZ30">
        <v>1588.28</v>
      </c>
      <c r="BA30">
        <v>0</v>
      </c>
      <c r="BB30">
        <v>1703.37</v>
      </c>
      <c r="BC30">
        <v>0</v>
      </c>
      <c r="BD30">
        <v>1730.1</v>
      </c>
      <c r="BE30">
        <v>0</v>
      </c>
      <c r="BF30">
        <v>0.34484799999999999</v>
      </c>
      <c r="BG30">
        <v>0</v>
      </c>
      <c r="BH30">
        <v>0</v>
      </c>
      <c r="BI30">
        <v>0</v>
      </c>
      <c r="BJ30" s="1">
        <v>5.7200000000000003E-6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1.0795300000000001</v>
      </c>
      <c r="BQ30">
        <v>0</v>
      </c>
      <c r="BR30">
        <v>1.29392</v>
      </c>
      <c r="BS30">
        <v>0</v>
      </c>
      <c r="BT30">
        <v>1.1596</v>
      </c>
      <c r="BU30">
        <v>0</v>
      </c>
      <c r="BV30">
        <v>22981</v>
      </c>
      <c r="BW30">
        <v>0</v>
      </c>
      <c r="BX30">
        <v>738</v>
      </c>
      <c r="BY30">
        <v>0</v>
      </c>
      <c r="BZ30">
        <v>519</v>
      </c>
      <c r="CA30">
        <v>0</v>
      </c>
      <c r="CB30">
        <v>283</v>
      </c>
    </row>
    <row r="31" spans="1:80" x14ac:dyDescent="0.25">
      <c r="A31" s="1">
        <v>20230800000000</v>
      </c>
      <c r="B31">
        <v>150</v>
      </c>
      <c r="C31">
        <v>5</v>
      </c>
      <c r="D31">
        <v>10</v>
      </c>
      <c r="E31">
        <v>0</v>
      </c>
      <c r="F31">
        <v>1846.78</v>
      </c>
      <c r="G31">
        <v>18528.3</v>
      </c>
      <c r="H31">
        <v>4038.62</v>
      </c>
      <c r="I31">
        <v>64849.2</v>
      </c>
      <c r="J31">
        <v>1009.65</v>
      </c>
      <c r="K31">
        <v>50143</v>
      </c>
      <c r="L31">
        <v>1684.98</v>
      </c>
      <c r="M31">
        <v>1862.1</v>
      </c>
      <c r="N31">
        <v>1791.65</v>
      </c>
      <c r="O31">
        <v>1893.95</v>
      </c>
      <c r="P31">
        <v>1650.08</v>
      </c>
      <c r="Q31">
        <v>1926.18</v>
      </c>
      <c r="R31">
        <v>1600.46</v>
      </c>
      <c r="S31">
        <v>1855.2</v>
      </c>
      <c r="T31">
        <v>0.37162699999999999</v>
      </c>
      <c r="U31">
        <v>0.39607599999999998</v>
      </c>
      <c r="V31">
        <f t="shared" ref="V31:V35" si="12">(G31-17569.2)/17569.2*100</f>
        <v>5.4589850420053185</v>
      </c>
      <c r="W31">
        <f t="shared" ref="W31:W35" si="13">(H31-4427.29)/4427.29*100</f>
        <v>-8.7789595892747041</v>
      </c>
      <c r="X31" s="1">
        <v>1.9599999999999999E-6</v>
      </c>
      <c r="Y31" s="1">
        <v>7.1500000000000002E-6</v>
      </c>
      <c r="Z31">
        <f t="shared" ref="Z31:Z35" si="14">(T31-0.354818)/0.354818*100</f>
        <v>4.7373583076393988</v>
      </c>
      <c r="AA31">
        <f t="shared" ref="AA31:AA35" si="15">(AD31-1.26139)/1.26139*100</f>
        <v>-13.102212638438552</v>
      </c>
      <c r="AB31">
        <f t="shared" ref="AB31:AB35" si="16">(AF31-1.5244)/1.5244*100</f>
        <v>-19.523747048018894</v>
      </c>
      <c r="AC31">
        <f t="shared" ref="AC31:AC35" si="17">(AH31-1.3529)/1.3529*100</f>
        <v>-19.379111538177256</v>
      </c>
      <c r="AD31">
        <v>1.09612</v>
      </c>
      <c r="AE31">
        <v>1.2262</v>
      </c>
      <c r="AF31">
        <v>1.22678</v>
      </c>
      <c r="AG31">
        <v>1.5218700000000001</v>
      </c>
      <c r="AH31">
        <v>1.0907199999999999</v>
      </c>
      <c r="AI31">
        <v>1.2863500000000001</v>
      </c>
      <c r="AJ31">
        <v>4621</v>
      </c>
      <c r="AK31">
        <v>42444</v>
      </c>
      <c r="AL31">
        <v>179</v>
      </c>
      <c r="AM31">
        <v>1390</v>
      </c>
      <c r="AN31">
        <v>106</v>
      </c>
      <c r="AO31">
        <v>906</v>
      </c>
      <c r="AP31">
        <v>52</v>
      </c>
      <c r="AQ31">
        <v>445</v>
      </c>
      <c r="AR31">
        <v>8816.58</v>
      </c>
      <c r="AS31">
        <v>1382.14</v>
      </c>
      <c r="AT31">
        <v>30858</v>
      </c>
      <c r="AU31">
        <v>345.53399999999999</v>
      </c>
      <c r="AV31">
        <v>23517</v>
      </c>
      <c r="AW31">
        <v>1885.95</v>
      </c>
      <c r="AX31">
        <v>2101.16</v>
      </c>
      <c r="AY31">
        <v>1980.78</v>
      </c>
      <c r="AZ31">
        <v>2132.64</v>
      </c>
      <c r="BA31">
        <v>1968.59</v>
      </c>
      <c r="BB31">
        <v>2084.88</v>
      </c>
      <c r="BC31">
        <v>1737.91</v>
      </c>
      <c r="BD31">
        <v>2129.0500000000002</v>
      </c>
      <c r="BE31">
        <v>0.37658199999999997</v>
      </c>
      <c r="BF31">
        <v>0.40196900000000002</v>
      </c>
      <c r="BG31">
        <v>0</v>
      </c>
      <c r="BH31">
        <v>0</v>
      </c>
      <c r="BI31" s="1">
        <v>2.5500000000000001E-6</v>
      </c>
      <c r="BJ31" s="1">
        <v>3.9400000000000004E-6</v>
      </c>
      <c r="BK31">
        <v>0</v>
      </c>
      <c r="BL31">
        <v>0</v>
      </c>
      <c r="BM31">
        <v>0</v>
      </c>
      <c r="BN31">
        <v>0</v>
      </c>
      <c r="BO31">
        <v>0.67894900000000002</v>
      </c>
      <c r="BP31">
        <v>0.86939999999999995</v>
      </c>
      <c r="BQ31">
        <v>0.86311899999999997</v>
      </c>
      <c r="BR31">
        <v>1.16764</v>
      </c>
      <c r="BS31">
        <v>0.64497899999999997</v>
      </c>
      <c r="BT31">
        <v>0.89399799999999996</v>
      </c>
      <c r="BU31">
        <v>2051</v>
      </c>
      <c r="BV31">
        <v>20012</v>
      </c>
      <c r="BW31">
        <v>80</v>
      </c>
      <c r="BX31">
        <v>652</v>
      </c>
      <c r="BY31">
        <v>44</v>
      </c>
      <c r="BZ31">
        <v>448</v>
      </c>
      <c r="CA31">
        <v>23</v>
      </c>
      <c r="CB31">
        <v>207</v>
      </c>
    </row>
    <row r="32" spans="1:80" x14ac:dyDescent="0.25">
      <c r="A32" s="1">
        <v>20230800000000</v>
      </c>
      <c r="B32">
        <v>150</v>
      </c>
      <c r="C32">
        <v>5</v>
      </c>
      <c r="D32">
        <v>20</v>
      </c>
      <c r="E32">
        <v>0</v>
      </c>
      <c r="F32">
        <v>1527.42</v>
      </c>
      <c r="G32">
        <v>17047.400000000001</v>
      </c>
      <c r="H32">
        <v>4454.1400000000003</v>
      </c>
      <c r="I32">
        <v>59666</v>
      </c>
      <c r="J32">
        <v>1113.54</v>
      </c>
      <c r="K32">
        <v>52300</v>
      </c>
      <c r="L32">
        <v>1392.34</v>
      </c>
      <c r="M32">
        <v>1553.34</v>
      </c>
      <c r="N32">
        <v>1607.34</v>
      </c>
      <c r="O32">
        <v>1634.32</v>
      </c>
      <c r="P32">
        <v>1520.19</v>
      </c>
      <c r="Q32">
        <v>1659.05</v>
      </c>
      <c r="R32">
        <v>1424.74</v>
      </c>
      <c r="S32">
        <v>1633.78</v>
      </c>
      <c r="T32">
        <v>0.33075900000000003</v>
      </c>
      <c r="U32">
        <v>0.35131400000000002</v>
      </c>
      <c r="V32">
        <f t="shared" si="12"/>
        <v>-2.9699701750791117</v>
      </c>
      <c r="W32">
        <f t="shared" si="13"/>
        <v>0.60646580639624603</v>
      </c>
      <c r="X32" s="1">
        <v>8.5799999999999992E-6</v>
      </c>
      <c r="Y32" s="1">
        <v>5.6699999999999999E-6</v>
      </c>
      <c r="Z32">
        <f t="shared" si="14"/>
        <v>-6.7806593803020121</v>
      </c>
      <c r="AA32">
        <f t="shared" si="15"/>
        <v>-6.2177439174244284</v>
      </c>
      <c r="AB32">
        <f t="shared" si="16"/>
        <v>-9.8504329572290779</v>
      </c>
      <c r="AC32">
        <f t="shared" si="17"/>
        <v>-19.145539212062978</v>
      </c>
      <c r="AD32">
        <v>1.18296</v>
      </c>
      <c r="AE32">
        <v>1.3600699999999999</v>
      </c>
      <c r="AF32">
        <v>1.3742399999999999</v>
      </c>
      <c r="AG32">
        <v>1.54766</v>
      </c>
      <c r="AH32">
        <v>1.09388</v>
      </c>
      <c r="AI32">
        <v>1.41113</v>
      </c>
      <c r="AJ32">
        <v>9815</v>
      </c>
      <c r="AK32">
        <v>39284</v>
      </c>
      <c r="AL32">
        <v>314</v>
      </c>
      <c r="AM32">
        <v>1288</v>
      </c>
      <c r="AN32">
        <v>219</v>
      </c>
      <c r="AO32">
        <v>849</v>
      </c>
      <c r="AP32">
        <v>105</v>
      </c>
      <c r="AQ32">
        <v>426</v>
      </c>
      <c r="AR32">
        <v>7677.19</v>
      </c>
      <c r="AS32">
        <v>1794.76</v>
      </c>
      <c r="AT32">
        <v>26870.2</v>
      </c>
      <c r="AU32">
        <v>448.69</v>
      </c>
      <c r="AV32">
        <v>24680</v>
      </c>
      <c r="AW32">
        <v>1385.8</v>
      </c>
      <c r="AX32">
        <v>1585.93</v>
      </c>
      <c r="AY32">
        <v>1590.29</v>
      </c>
      <c r="AZ32">
        <v>1671.33</v>
      </c>
      <c r="BA32">
        <v>1643.69</v>
      </c>
      <c r="BB32">
        <v>1714.85</v>
      </c>
      <c r="BC32">
        <v>1616.17</v>
      </c>
      <c r="BD32">
        <v>1778.35</v>
      </c>
      <c r="BE32">
        <v>0.31229800000000002</v>
      </c>
      <c r="BF32">
        <v>0.33719700000000002</v>
      </c>
      <c r="BG32">
        <v>0</v>
      </c>
      <c r="BH32">
        <v>0</v>
      </c>
      <c r="BI32" s="1">
        <v>3.6399999999999999E-6</v>
      </c>
      <c r="BJ32" s="1">
        <v>4.7600000000000002E-6</v>
      </c>
      <c r="BK32">
        <v>0</v>
      </c>
      <c r="BL32">
        <v>0</v>
      </c>
      <c r="BM32">
        <v>0</v>
      </c>
      <c r="BN32">
        <v>0</v>
      </c>
      <c r="BO32">
        <v>0.91822199999999998</v>
      </c>
      <c r="BP32">
        <v>1.1229199999999999</v>
      </c>
      <c r="BQ32">
        <v>1.09361</v>
      </c>
      <c r="BR32">
        <v>1.25366</v>
      </c>
      <c r="BS32">
        <v>0.77082700000000004</v>
      </c>
      <c r="BT32">
        <v>1.1603600000000001</v>
      </c>
      <c r="BU32">
        <v>4379</v>
      </c>
      <c r="BV32">
        <v>18712</v>
      </c>
      <c r="BW32">
        <v>162</v>
      </c>
      <c r="BX32">
        <v>640</v>
      </c>
      <c r="BY32">
        <v>105</v>
      </c>
      <c r="BZ32">
        <v>427</v>
      </c>
      <c r="CA32">
        <v>48</v>
      </c>
      <c r="CB32">
        <v>207</v>
      </c>
    </row>
    <row r="33" spans="1:80" x14ac:dyDescent="0.25">
      <c r="A33" s="1">
        <v>20230800000000</v>
      </c>
      <c r="B33">
        <v>150</v>
      </c>
      <c r="C33">
        <v>5</v>
      </c>
      <c r="D33">
        <v>30</v>
      </c>
      <c r="E33">
        <v>0</v>
      </c>
      <c r="F33">
        <v>1530.05</v>
      </c>
      <c r="G33">
        <v>17084.2</v>
      </c>
      <c r="H33">
        <v>4356.51</v>
      </c>
      <c r="I33">
        <v>59794.8</v>
      </c>
      <c r="J33">
        <v>1089.1300000000001</v>
      </c>
      <c r="K33">
        <v>52422</v>
      </c>
      <c r="L33">
        <v>1498.2</v>
      </c>
      <c r="M33">
        <v>1539.98</v>
      </c>
      <c r="N33">
        <v>1570.7</v>
      </c>
      <c r="O33">
        <v>1572.03</v>
      </c>
      <c r="P33">
        <v>1542.22</v>
      </c>
      <c r="Q33">
        <v>1598.29</v>
      </c>
      <c r="R33">
        <v>1581.13</v>
      </c>
      <c r="S33">
        <v>1529.94</v>
      </c>
      <c r="T33">
        <v>0.34718599999999999</v>
      </c>
      <c r="U33">
        <v>0.34793200000000002</v>
      </c>
      <c r="V33">
        <f t="shared" si="12"/>
        <v>-2.7605127154338271</v>
      </c>
      <c r="W33">
        <f t="shared" si="13"/>
        <v>-1.5987206620754399</v>
      </c>
      <c r="X33" s="1">
        <v>4.3800000000000004E-6</v>
      </c>
      <c r="Y33" s="1">
        <v>9.2199999999999998E-6</v>
      </c>
      <c r="Z33">
        <f t="shared" si="14"/>
        <v>-2.150961901594628</v>
      </c>
      <c r="AA33">
        <f t="shared" si="15"/>
        <v>-8.4930116775937616</v>
      </c>
      <c r="AB33">
        <f t="shared" si="16"/>
        <v>-15.720283390186307</v>
      </c>
      <c r="AC33">
        <f t="shared" si="17"/>
        <v>-13.847291004508838</v>
      </c>
      <c r="AD33">
        <v>1.1542600000000001</v>
      </c>
      <c r="AE33">
        <v>1.25756</v>
      </c>
      <c r="AF33">
        <v>1.2847599999999999</v>
      </c>
      <c r="AG33">
        <v>1.56446</v>
      </c>
      <c r="AH33">
        <v>1.1655599999999999</v>
      </c>
      <c r="AI33">
        <v>1.4075200000000001</v>
      </c>
      <c r="AJ33">
        <v>14839</v>
      </c>
      <c r="AK33">
        <v>34295</v>
      </c>
      <c r="AL33">
        <v>534</v>
      </c>
      <c r="AM33">
        <v>1121</v>
      </c>
      <c r="AN33">
        <v>341</v>
      </c>
      <c r="AO33">
        <v>740</v>
      </c>
      <c r="AP33">
        <v>175</v>
      </c>
      <c r="AQ33">
        <v>377</v>
      </c>
      <c r="AR33">
        <v>7645.4</v>
      </c>
      <c r="AS33">
        <v>1697.07</v>
      </c>
      <c r="AT33">
        <v>26758.9</v>
      </c>
      <c r="AU33">
        <v>424.267</v>
      </c>
      <c r="AV33">
        <v>24933</v>
      </c>
      <c r="AW33">
        <v>1455.56</v>
      </c>
      <c r="AX33">
        <v>1573.07</v>
      </c>
      <c r="AY33">
        <v>1618.1</v>
      </c>
      <c r="AZ33">
        <v>1593.24</v>
      </c>
      <c r="BA33">
        <v>1524.54</v>
      </c>
      <c r="BB33">
        <v>1532.79</v>
      </c>
      <c r="BC33">
        <v>1750.62</v>
      </c>
      <c r="BD33">
        <v>1571.34</v>
      </c>
      <c r="BE33">
        <v>0.32203100000000001</v>
      </c>
      <c r="BF33">
        <v>0.33061099999999999</v>
      </c>
      <c r="BG33">
        <v>0</v>
      </c>
      <c r="BH33">
        <v>0</v>
      </c>
      <c r="BI33" s="1">
        <v>3.4300000000000002E-6</v>
      </c>
      <c r="BJ33" s="1">
        <v>8.4999999999999999E-6</v>
      </c>
      <c r="BK33">
        <v>0</v>
      </c>
      <c r="BL33">
        <v>0</v>
      </c>
      <c r="BM33">
        <v>0</v>
      </c>
      <c r="BN33">
        <v>0</v>
      </c>
      <c r="BO33">
        <v>0.96930000000000005</v>
      </c>
      <c r="BP33">
        <v>0.95027700000000004</v>
      </c>
      <c r="BQ33">
        <v>1.0819700000000001</v>
      </c>
      <c r="BR33">
        <v>1.1921900000000001</v>
      </c>
      <c r="BS33">
        <v>0.85440799999999995</v>
      </c>
      <c r="BT33">
        <v>1.19933</v>
      </c>
      <c r="BU33">
        <v>7089</v>
      </c>
      <c r="BV33">
        <v>16220</v>
      </c>
      <c r="BW33">
        <v>276</v>
      </c>
      <c r="BX33">
        <v>550</v>
      </c>
      <c r="BY33">
        <v>173</v>
      </c>
      <c r="BZ33">
        <v>367</v>
      </c>
      <c r="CA33">
        <v>79</v>
      </c>
      <c r="CB33">
        <v>179</v>
      </c>
    </row>
    <row r="34" spans="1:80" x14ac:dyDescent="0.25">
      <c r="A34" s="1">
        <v>20230800000000</v>
      </c>
      <c r="B34">
        <v>150</v>
      </c>
      <c r="C34">
        <v>5</v>
      </c>
      <c r="D34">
        <v>40</v>
      </c>
      <c r="E34">
        <v>0</v>
      </c>
      <c r="F34">
        <v>1711.78</v>
      </c>
      <c r="G34">
        <v>18363.599999999999</v>
      </c>
      <c r="H34">
        <v>4143.05</v>
      </c>
      <c r="I34">
        <v>64272.4</v>
      </c>
      <c r="J34">
        <v>1035.76</v>
      </c>
      <c r="K34">
        <v>52218</v>
      </c>
      <c r="L34">
        <v>1672.36</v>
      </c>
      <c r="M34">
        <v>1731.31</v>
      </c>
      <c r="N34">
        <v>1809.67</v>
      </c>
      <c r="O34">
        <v>1778.75</v>
      </c>
      <c r="P34">
        <v>1729.23</v>
      </c>
      <c r="Q34">
        <v>1746.49</v>
      </c>
      <c r="R34">
        <v>1792.47</v>
      </c>
      <c r="S34">
        <v>1784.11</v>
      </c>
      <c r="T34">
        <v>0.37296699999999999</v>
      </c>
      <c r="U34">
        <v>0.37703700000000001</v>
      </c>
      <c r="V34">
        <f t="shared" si="12"/>
        <v>4.5215490745167557</v>
      </c>
      <c r="W34">
        <f t="shared" si="13"/>
        <v>-6.4201802908777097</v>
      </c>
      <c r="X34" s="1">
        <v>8.7499999999999992E-6</v>
      </c>
      <c r="Y34" s="1">
        <v>7.3499999999999999E-6</v>
      </c>
      <c r="Z34">
        <f t="shared" si="14"/>
        <v>5.1150167127935928</v>
      </c>
      <c r="AA34">
        <f t="shared" si="15"/>
        <v>-16.553167537399226</v>
      </c>
      <c r="AB34">
        <f t="shared" si="16"/>
        <v>-16.392679086853839</v>
      </c>
      <c r="AC34">
        <f t="shared" si="17"/>
        <v>-24.120038435952395</v>
      </c>
      <c r="AD34">
        <v>1.0525899999999999</v>
      </c>
      <c r="AE34">
        <v>1.2243900000000001</v>
      </c>
      <c r="AF34">
        <v>1.27451</v>
      </c>
      <c r="AG34">
        <v>1.49336</v>
      </c>
      <c r="AH34">
        <v>1.02658</v>
      </c>
      <c r="AI34">
        <v>1.40957</v>
      </c>
      <c r="AJ34">
        <v>19647</v>
      </c>
      <c r="AK34">
        <v>29270</v>
      </c>
      <c r="AL34">
        <v>651</v>
      </c>
      <c r="AM34">
        <v>988</v>
      </c>
      <c r="AN34">
        <v>452</v>
      </c>
      <c r="AO34">
        <v>651</v>
      </c>
      <c r="AP34">
        <v>230</v>
      </c>
      <c r="AQ34">
        <v>329</v>
      </c>
      <c r="AR34">
        <v>8552.5</v>
      </c>
      <c r="AS34">
        <v>1502.38</v>
      </c>
      <c r="AT34">
        <v>29933.7</v>
      </c>
      <c r="AU34">
        <v>375.59399999999999</v>
      </c>
      <c r="AV34">
        <v>24736</v>
      </c>
      <c r="AW34">
        <v>1706.28</v>
      </c>
      <c r="AX34">
        <v>1939.57</v>
      </c>
      <c r="AY34">
        <v>1972.21</v>
      </c>
      <c r="AZ34">
        <v>2011.87</v>
      </c>
      <c r="BA34">
        <v>1854.35</v>
      </c>
      <c r="BB34">
        <v>1987.82</v>
      </c>
      <c r="BC34">
        <v>2074.81</v>
      </c>
      <c r="BD34">
        <v>2103.8000000000002</v>
      </c>
      <c r="BE34">
        <v>0.35186099999999998</v>
      </c>
      <c r="BF34">
        <v>0.38127</v>
      </c>
      <c r="BG34">
        <v>0</v>
      </c>
      <c r="BH34">
        <v>0</v>
      </c>
      <c r="BI34" s="1">
        <v>9.5899999999999997E-6</v>
      </c>
      <c r="BJ34" s="1">
        <v>6.6699999999999997E-6</v>
      </c>
      <c r="BK34">
        <v>0</v>
      </c>
      <c r="BL34">
        <v>0</v>
      </c>
      <c r="BM34">
        <v>0</v>
      </c>
      <c r="BN34">
        <v>0</v>
      </c>
      <c r="BO34">
        <v>0.80194900000000002</v>
      </c>
      <c r="BP34">
        <v>0.94892600000000005</v>
      </c>
      <c r="BQ34">
        <v>0.92205599999999999</v>
      </c>
      <c r="BR34">
        <v>1.1637299999999999</v>
      </c>
      <c r="BS34">
        <v>0.70639099999999999</v>
      </c>
      <c r="BT34">
        <v>1.0423800000000001</v>
      </c>
      <c r="BU34">
        <v>9327</v>
      </c>
      <c r="BV34">
        <v>13824</v>
      </c>
      <c r="BW34">
        <v>324</v>
      </c>
      <c r="BX34">
        <v>475</v>
      </c>
      <c r="BY34">
        <v>226</v>
      </c>
      <c r="BZ34">
        <v>302</v>
      </c>
      <c r="CA34">
        <v>110</v>
      </c>
      <c r="CB34">
        <v>148</v>
      </c>
    </row>
    <row r="35" spans="1:80" x14ac:dyDescent="0.25">
      <c r="A35" s="1">
        <v>20230800000000</v>
      </c>
      <c r="B35">
        <v>150</v>
      </c>
      <c r="C35">
        <v>5</v>
      </c>
      <c r="D35">
        <v>50</v>
      </c>
      <c r="E35">
        <v>0</v>
      </c>
      <c r="F35">
        <v>1699.95</v>
      </c>
      <c r="G35">
        <v>18067</v>
      </c>
      <c r="H35">
        <v>3838.85</v>
      </c>
      <c r="I35">
        <v>63234.400000000001</v>
      </c>
      <c r="J35">
        <v>959.71100000000001</v>
      </c>
      <c r="K35">
        <v>51740</v>
      </c>
      <c r="L35">
        <v>1706.71</v>
      </c>
      <c r="M35">
        <v>1695.17</v>
      </c>
      <c r="N35">
        <v>1665.49</v>
      </c>
      <c r="O35">
        <v>1627.85</v>
      </c>
      <c r="P35">
        <v>1713.61</v>
      </c>
      <c r="Q35">
        <v>1678.81</v>
      </c>
      <c r="R35">
        <v>1915.01</v>
      </c>
      <c r="S35">
        <v>1611</v>
      </c>
      <c r="T35">
        <v>0.37522800000000001</v>
      </c>
      <c r="U35">
        <v>0.36873499999999998</v>
      </c>
      <c r="V35">
        <f t="shared" si="12"/>
        <v>2.8333674840060974</v>
      </c>
      <c r="W35">
        <f t="shared" si="13"/>
        <v>-13.291200711947942</v>
      </c>
      <c r="X35" s="1">
        <v>6.5899999999999996E-6</v>
      </c>
      <c r="Y35" s="1">
        <v>6.4200000000000004E-6</v>
      </c>
      <c r="Z35">
        <f t="shared" si="14"/>
        <v>5.7522448128336165</v>
      </c>
      <c r="AA35">
        <f t="shared" si="15"/>
        <v>-18.39399392733414</v>
      </c>
      <c r="AB35">
        <f t="shared" si="16"/>
        <v>-20.708475465757019</v>
      </c>
      <c r="AC35">
        <f t="shared" si="17"/>
        <v>-25.647128390864076</v>
      </c>
      <c r="AD35">
        <v>1.0293699999999999</v>
      </c>
      <c r="AE35">
        <v>1.2426999999999999</v>
      </c>
      <c r="AF35">
        <v>1.20872</v>
      </c>
      <c r="AG35">
        <v>1.5107600000000001</v>
      </c>
      <c r="AH35">
        <v>1.0059199999999999</v>
      </c>
      <c r="AI35">
        <v>1.29514</v>
      </c>
      <c r="AJ35">
        <v>24260</v>
      </c>
      <c r="AK35">
        <v>24310</v>
      </c>
      <c r="AL35">
        <v>777</v>
      </c>
      <c r="AM35">
        <v>777</v>
      </c>
      <c r="AN35">
        <v>540</v>
      </c>
      <c r="AO35">
        <v>515</v>
      </c>
      <c r="AP35">
        <v>290</v>
      </c>
      <c r="AQ35">
        <v>271</v>
      </c>
      <c r="AR35">
        <v>8347.81</v>
      </c>
      <c r="AS35">
        <v>1176.19</v>
      </c>
      <c r="AT35">
        <v>29217.3</v>
      </c>
      <c r="AU35">
        <v>294.04700000000003</v>
      </c>
      <c r="AV35">
        <v>23971</v>
      </c>
      <c r="AW35">
        <v>1843.78</v>
      </c>
      <c r="AX35">
        <v>1939.82</v>
      </c>
      <c r="AY35">
        <v>1943.76</v>
      </c>
      <c r="AZ35">
        <v>1936.37</v>
      </c>
      <c r="BA35">
        <v>1960.78</v>
      </c>
      <c r="BB35">
        <v>1888.35</v>
      </c>
      <c r="BC35">
        <v>2082.5300000000002</v>
      </c>
      <c r="BD35">
        <v>1869</v>
      </c>
      <c r="BE35">
        <v>0.36677900000000002</v>
      </c>
      <c r="BF35">
        <v>0.37383</v>
      </c>
      <c r="BG35">
        <v>0</v>
      </c>
      <c r="BH35">
        <v>0</v>
      </c>
      <c r="BI35" s="1">
        <v>6.6800000000000004E-6</v>
      </c>
      <c r="BJ35" s="1">
        <v>4.9599999999999999E-6</v>
      </c>
      <c r="BK35">
        <v>0</v>
      </c>
      <c r="BL35">
        <v>0</v>
      </c>
      <c r="BM35">
        <v>0</v>
      </c>
      <c r="BN35">
        <v>0</v>
      </c>
      <c r="BO35">
        <v>0.66355200000000003</v>
      </c>
      <c r="BP35">
        <v>0.89188699999999999</v>
      </c>
      <c r="BQ35">
        <v>0.81689800000000001</v>
      </c>
      <c r="BR35">
        <v>1.0719099999999999</v>
      </c>
      <c r="BS35">
        <v>0.52712599999999998</v>
      </c>
      <c r="BT35">
        <v>0.96610499999999999</v>
      </c>
      <c r="BU35">
        <v>11320</v>
      </c>
      <c r="BV35">
        <v>11224</v>
      </c>
      <c r="BW35">
        <v>347</v>
      </c>
      <c r="BX35">
        <v>348</v>
      </c>
      <c r="BY35">
        <v>240</v>
      </c>
      <c r="BZ35">
        <v>234</v>
      </c>
      <c r="CA35">
        <v>138</v>
      </c>
      <c r="CB35">
        <v>120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1112-AF0E-4905-A604-018F1A50B31E}">
  <dimension ref="A1:CB8"/>
  <sheetViews>
    <sheetView workbookViewId="0">
      <selection activeCell="Y3" sqref="Y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116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>
        <v>20230802084927</v>
      </c>
      <c r="B3">
        <v>100</v>
      </c>
      <c r="C3">
        <v>5</v>
      </c>
      <c r="D3">
        <v>0</v>
      </c>
      <c r="E3">
        <v>0</v>
      </c>
      <c r="F3">
        <v>800.67899999999997</v>
      </c>
      <c r="G3">
        <v>1982.1</v>
      </c>
      <c r="H3">
        <v>37273.199999999997</v>
      </c>
      <c r="I3">
        <v>6937.34</v>
      </c>
      <c r="J3">
        <v>9318.2999999999993</v>
      </c>
      <c r="K3">
        <v>34473</v>
      </c>
      <c r="L3">
        <v>0</v>
      </c>
      <c r="M3">
        <v>803.29</v>
      </c>
      <c r="N3">
        <v>0</v>
      </c>
      <c r="O3">
        <v>798.18200000000002</v>
      </c>
      <c r="P3">
        <v>0</v>
      </c>
      <c r="Q3">
        <v>801.80100000000004</v>
      </c>
      <c r="R3">
        <v>0</v>
      </c>
      <c r="S3">
        <v>799.47799999999995</v>
      </c>
      <c r="T3">
        <v>0</v>
      </c>
      <c r="U3">
        <v>0.231735</v>
      </c>
      <c r="V3">
        <v>0</v>
      </c>
      <c r="W3">
        <v>0</v>
      </c>
      <c r="X3">
        <v>0</v>
      </c>
      <c r="Y3" s="1">
        <v>7.3661200000000002E-6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1.3479099999999999</v>
      </c>
      <c r="AF3">
        <v>0</v>
      </c>
      <c r="AG3">
        <v>1.5463199999999999</v>
      </c>
      <c r="AH3">
        <v>0</v>
      </c>
      <c r="AI3">
        <v>1.42021</v>
      </c>
      <c r="AJ3">
        <v>0</v>
      </c>
      <c r="AK3">
        <v>8553</v>
      </c>
      <c r="AL3">
        <v>0</v>
      </c>
      <c r="AM3">
        <v>8711</v>
      </c>
      <c r="AN3">
        <v>0</v>
      </c>
      <c r="AO3">
        <v>8652</v>
      </c>
      <c r="AP3">
        <v>0</v>
      </c>
      <c r="AQ3">
        <v>8557</v>
      </c>
      <c r="AR3">
        <v>464.31099999999998</v>
      </c>
      <c r="AS3">
        <v>6535.78</v>
      </c>
      <c r="AT3">
        <v>1625.09</v>
      </c>
      <c r="AU3">
        <v>1633.94</v>
      </c>
      <c r="AV3">
        <v>7897</v>
      </c>
      <c r="AW3">
        <v>0</v>
      </c>
      <c r="AX3">
        <v>1017.92</v>
      </c>
      <c r="AY3">
        <v>0</v>
      </c>
      <c r="AZ3">
        <v>959.678</v>
      </c>
      <c r="BA3">
        <v>0</v>
      </c>
      <c r="BB3">
        <v>1000.01</v>
      </c>
      <c r="BC3">
        <v>0</v>
      </c>
      <c r="BD3">
        <v>987.29700000000003</v>
      </c>
      <c r="BE3">
        <v>0</v>
      </c>
      <c r="BF3">
        <v>0.23509099999999999</v>
      </c>
      <c r="BG3">
        <v>0</v>
      </c>
      <c r="BH3">
        <v>0</v>
      </c>
      <c r="BI3">
        <v>0</v>
      </c>
      <c r="BJ3" s="1">
        <v>3.1728400000000002E-6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1.0537399999999999</v>
      </c>
      <c r="BQ3">
        <v>0</v>
      </c>
      <c r="BR3">
        <v>1.1310800000000001</v>
      </c>
      <c r="BS3">
        <v>0</v>
      </c>
      <c r="BT3">
        <v>1.12853</v>
      </c>
      <c r="BU3">
        <v>0</v>
      </c>
      <c r="BV3">
        <v>1975</v>
      </c>
      <c r="BW3">
        <v>0</v>
      </c>
      <c r="BX3">
        <v>2035</v>
      </c>
      <c r="BY3">
        <v>0</v>
      </c>
      <c r="BZ3">
        <v>1889</v>
      </c>
      <c r="CA3">
        <v>0</v>
      </c>
      <c r="CB3">
        <v>1998</v>
      </c>
    </row>
    <row r="4" spans="1:80" x14ac:dyDescent="0.25">
      <c r="A4">
        <v>20230802085254</v>
      </c>
      <c r="B4">
        <v>100</v>
      </c>
      <c r="C4">
        <v>5</v>
      </c>
      <c r="D4">
        <v>10</v>
      </c>
      <c r="E4">
        <v>0</v>
      </c>
      <c r="F4">
        <v>767.28800000000001</v>
      </c>
      <c r="G4">
        <v>1913.81</v>
      </c>
      <c r="H4">
        <v>37090.6</v>
      </c>
      <c r="I4">
        <v>6698.35</v>
      </c>
      <c r="J4">
        <v>9272.66</v>
      </c>
      <c r="K4">
        <v>34633</v>
      </c>
      <c r="L4">
        <v>735.60699999999997</v>
      </c>
      <c r="M4">
        <v>765.96400000000006</v>
      </c>
      <c r="N4">
        <v>804.23299999999995</v>
      </c>
      <c r="O4">
        <v>767.58100000000002</v>
      </c>
      <c r="P4">
        <v>734.40899999999999</v>
      </c>
      <c r="Q4">
        <v>763.51800000000003</v>
      </c>
      <c r="R4">
        <v>765.11900000000003</v>
      </c>
      <c r="S4">
        <v>775.3</v>
      </c>
      <c r="T4">
        <v>0.227766</v>
      </c>
      <c r="U4">
        <v>0.226663</v>
      </c>
      <c r="V4">
        <v>0</v>
      </c>
      <c r="W4">
        <v>0</v>
      </c>
      <c r="X4" s="1">
        <v>5.5604600000000001E-6</v>
      </c>
      <c r="Y4" s="1">
        <v>7.4224899999999998E-6</v>
      </c>
      <c r="Z4">
        <f t="shared" ref="Z4:Z8" si="0">(T4-0.231735)/0.231735*100</f>
        <v>-1.7127322156773903</v>
      </c>
      <c r="AA4">
        <f t="shared" ref="AA4:AA8" si="1">(AD4-1.34791)/1.34791*100</f>
        <v>-4.6271635346573614</v>
      </c>
      <c r="AB4">
        <f t="shared" ref="AB4:AB8" si="2">(AF4-1.54632)/1.54632*100</f>
        <v>-10.118216151896103</v>
      </c>
      <c r="AC4">
        <f t="shared" ref="AC4:AC8" si="3">(AH4-1.42021)/1.42021*100</f>
        <v>-14.911879229128091</v>
      </c>
      <c r="AD4">
        <v>1.2855399999999999</v>
      </c>
      <c r="AE4">
        <v>1.3459399999999999</v>
      </c>
      <c r="AF4">
        <v>1.3898600000000001</v>
      </c>
      <c r="AG4">
        <v>1.5239799999999999</v>
      </c>
      <c r="AH4">
        <v>1.2084299999999999</v>
      </c>
      <c r="AI4">
        <v>1.4168099999999999</v>
      </c>
      <c r="AJ4">
        <v>852</v>
      </c>
      <c r="AK4">
        <v>7587</v>
      </c>
      <c r="AL4">
        <v>878</v>
      </c>
      <c r="AM4">
        <v>7831</v>
      </c>
      <c r="AN4">
        <v>867</v>
      </c>
      <c r="AO4">
        <v>7944</v>
      </c>
      <c r="AP4">
        <v>859</v>
      </c>
      <c r="AQ4">
        <v>7815</v>
      </c>
      <c r="AR4">
        <v>406.83499999999998</v>
      </c>
      <c r="AS4">
        <v>6166.99</v>
      </c>
      <c r="AT4">
        <v>1423.92</v>
      </c>
      <c r="AU4">
        <v>1541.75</v>
      </c>
      <c r="AV4">
        <v>7815</v>
      </c>
      <c r="AW4">
        <v>652.63900000000001</v>
      </c>
      <c r="AX4">
        <v>873.51099999999997</v>
      </c>
      <c r="AY4">
        <v>858.96799999999996</v>
      </c>
      <c r="AZ4">
        <v>879.22400000000005</v>
      </c>
      <c r="BA4">
        <v>875.89</v>
      </c>
      <c r="BB4">
        <v>883.85900000000004</v>
      </c>
      <c r="BC4">
        <v>886.97699999999998</v>
      </c>
      <c r="BD4">
        <v>882.452</v>
      </c>
      <c r="BE4">
        <v>0.18488199999999999</v>
      </c>
      <c r="BF4">
        <v>0.21554799999999999</v>
      </c>
      <c r="BG4">
        <v>0</v>
      </c>
      <c r="BH4">
        <v>0</v>
      </c>
      <c r="BI4" s="1">
        <v>2.6247099999999999E-6</v>
      </c>
      <c r="BJ4" s="1">
        <v>4.7372600000000001E-6</v>
      </c>
      <c r="BK4">
        <v>0</v>
      </c>
      <c r="BL4">
        <v>0</v>
      </c>
      <c r="BM4">
        <v>0</v>
      </c>
      <c r="BN4">
        <v>0</v>
      </c>
      <c r="BO4">
        <v>0.92870399999999997</v>
      </c>
      <c r="BP4">
        <v>1.0298499999999999</v>
      </c>
      <c r="BQ4">
        <v>1.1186100000000001</v>
      </c>
      <c r="BR4">
        <v>1.10893</v>
      </c>
      <c r="BS4">
        <v>0.87351199999999996</v>
      </c>
      <c r="BT4">
        <v>1.02183</v>
      </c>
      <c r="BU4">
        <v>208</v>
      </c>
      <c r="BV4">
        <v>1709</v>
      </c>
      <c r="BW4">
        <v>221</v>
      </c>
      <c r="BX4">
        <v>1783</v>
      </c>
      <c r="BY4">
        <v>181</v>
      </c>
      <c r="BZ4">
        <v>1774</v>
      </c>
      <c r="CA4">
        <v>172</v>
      </c>
      <c r="CB4">
        <v>1767</v>
      </c>
    </row>
    <row r="5" spans="1:80" x14ac:dyDescent="0.25">
      <c r="A5">
        <v>20230802085629</v>
      </c>
      <c r="B5">
        <v>100</v>
      </c>
      <c r="C5">
        <v>5</v>
      </c>
      <c r="D5">
        <v>20</v>
      </c>
      <c r="E5">
        <v>0</v>
      </c>
      <c r="F5">
        <v>798.55</v>
      </c>
      <c r="G5">
        <v>1990.18</v>
      </c>
      <c r="H5">
        <v>37539.699999999997</v>
      </c>
      <c r="I5">
        <v>6965.62</v>
      </c>
      <c r="J5">
        <v>9384.91</v>
      </c>
      <c r="K5">
        <v>34729</v>
      </c>
      <c r="L5">
        <v>773.95299999999997</v>
      </c>
      <c r="M5">
        <v>784.66800000000001</v>
      </c>
      <c r="N5">
        <v>862.71500000000003</v>
      </c>
      <c r="O5">
        <v>786.53800000000001</v>
      </c>
      <c r="P5">
        <v>842.54200000000003</v>
      </c>
      <c r="Q5">
        <v>802.09699999999998</v>
      </c>
      <c r="R5">
        <v>860.68200000000002</v>
      </c>
      <c r="S5">
        <v>783.48599999999999</v>
      </c>
      <c r="T5">
        <v>0.23208899999999999</v>
      </c>
      <c r="U5">
        <v>0.232354</v>
      </c>
      <c r="V5">
        <v>0</v>
      </c>
      <c r="W5">
        <v>0</v>
      </c>
      <c r="X5" s="1">
        <v>4.8590800000000001E-6</v>
      </c>
      <c r="Y5" s="1">
        <v>7.4780500000000003E-6</v>
      </c>
      <c r="Z5">
        <f t="shared" si="0"/>
        <v>0.15276069648520646</v>
      </c>
      <c r="AA5">
        <f t="shared" si="1"/>
        <v>-6.1005556750821661</v>
      </c>
      <c r="AB5">
        <f t="shared" si="2"/>
        <v>-4.5708520875368519</v>
      </c>
      <c r="AC5">
        <f t="shared" si="3"/>
        <v>-13.909210609698569</v>
      </c>
      <c r="AD5">
        <v>1.2656799999999999</v>
      </c>
      <c r="AE5">
        <v>1.3600300000000001</v>
      </c>
      <c r="AF5">
        <v>1.4756400000000001</v>
      </c>
      <c r="AG5">
        <v>1.5933600000000001</v>
      </c>
      <c r="AH5">
        <v>1.2226699999999999</v>
      </c>
      <c r="AI5">
        <v>1.4342900000000001</v>
      </c>
      <c r="AJ5">
        <v>1726</v>
      </c>
      <c r="AK5">
        <v>6841</v>
      </c>
      <c r="AL5">
        <v>1788</v>
      </c>
      <c r="AM5">
        <v>6825</v>
      </c>
      <c r="AN5">
        <v>1786</v>
      </c>
      <c r="AO5">
        <v>7010</v>
      </c>
      <c r="AP5">
        <v>1724</v>
      </c>
      <c r="AQ5">
        <v>7029</v>
      </c>
      <c r="AR5">
        <v>389.30599999999998</v>
      </c>
      <c r="AS5">
        <v>6641.6</v>
      </c>
      <c r="AT5">
        <v>1362.57</v>
      </c>
      <c r="AU5">
        <v>1660.4</v>
      </c>
      <c r="AV5">
        <v>8467</v>
      </c>
      <c r="AW5">
        <v>691.90300000000002</v>
      </c>
      <c r="AX5">
        <v>742.85799999999995</v>
      </c>
      <c r="AY5">
        <v>810.35799999999995</v>
      </c>
      <c r="AZ5">
        <v>774.524</v>
      </c>
      <c r="BA5">
        <v>824.84</v>
      </c>
      <c r="BB5">
        <v>755.16499999999996</v>
      </c>
      <c r="BC5">
        <v>831.71100000000001</v>
      </c>
      <c r="BD5">
        <v>740.279</v>
      </c>
      <c r="BE5">
        <v>0.18365300000000001</v>
      </c>
      <c r="BF5">
        <v>0.19222700000000001</v>
      </c>
      <c r="BG5">
        <v>0</v>
      </c>
      <c r="BH5">
        <v>0</v>
      </c>
      <c r="BI5" s="1">
        <v>1.93188E-6</v>
      </c>
      <c r="BJ5" s="1">
        <v>6.7910699999999997E-6</v>
      </c>
      <c r="BK5">
        <v>0</v>
      </c>
      <c r="BL5">
        <v>0</v>
      </c>
      <c r="BM5">
        <v>0</v>
      </c>
      <c r="BN5">
        <v>0</v>
      </c>
      <c r="BO5">
        <v>0.84981499999999999</v>
      </c>
      <c r="BP5">
        <v>0.94395600000000002</v>
      </c>
      <c r="BQ5">
        <v>0.96896000000000004</v>
      </c>
      <c r="BR5">
        <v>1.18153</v>
      </c>
      <c r="BS5">
        <v>0.93469100000000005</v>
      </c>
      <c r="BT5">
        <v>1.0603499999999999</v>
      </c>
      <c r="BU5">
        <v>422</v>
      </c>
      <c r="BV5">
        <v>1622</v>
      </c>
      <c r="BW5">
        <v>475</v>
      </c>
      <c r="BX5">
        <v>1585</v>
      </c>
      <c r="BY5">
        <v>444</v>
      </c>
      <c r="BZ5">
        <v>1744</v>
      </c>
      <c r="CA5">
        <v>440</v>
      </c>
      <c r="CB5">
        <v>1735</v>
      </c>
    </row>
    <row r="6" spans="1:80" x14ac:dyDescent="0.25">
      <c r="A6">
        <v>20230802090006</v>
      </c>
      <c r="B6">
        <v>100</v>
      </c>
      <c r="C6">
        <v>5</v>
      </c>
      <c r="D6">
        <v>30</v>
      </c>
      <c r="E6">
        <v>0</v>
      </c>
      <c r="F6">
        <v>803.63599999999997</v>
      </c>
      <c r="G6">
        <v>1978.12</v>
      </c>
      <c r="H6">
        <v>38109.599999999999</v>
      </c>
      <c r="I6">
        <v>6923.4</v>
      </c>
      <c r="J6">
        <v>9527.41</v>
      </c>
      <c r="K6">
        <v>34826</v>
      </c>
      <c r="L6">
        <v>746.10400000000004</v>
      </c>
      <c r="M6">
        <v>795.91700000000003</v>
      </c>
      <c r="N6">
        <v>834.89400000000001</v>
      </c>
      <c r="O6">
        <v>783.65599999999995</v>
      </c>
      <c r="P6">
        <v>838.48699999999997</v>
      </c>
      <c r="Q6">
        <v>786.14</v>
      </c>
      <c r="R6">
        <v>917.80499999999995</v>
      </c>
      <c r="S6">
        <v>796.57500000000005</v>
      </c>
      <c r="T6">
        <v>0.228849</v>
      </c>
      <c r="U6">
        <v>0.23486699999999999</v>
      </c>
      <c r="V6">
        <v>0</v>
      </c>
      <c r="W6">
        <v>0</v>
      </c>
      <c r="X6" s="1">
        <v>5.5921299999999998E-6</v>
      </c>
      <c r="Y6" s="1">
        <v>8.0008100000000004E-6</v>
      </c>
      <c r="Z6">
        <f t="shared" si="0"/>
        <v>-1.2453880510065376</v>
      </c>
      <c r="AA6">
        <f t="shared" si="1"/>
        <v>-5.7036449021076958</v>
      </c>
      <c r="AB6">
        <f t="shared" si="2"/>
        <v>-6.144911790573742</v>
      </c>
      <c r="AC6">
        <f t="shared" si="3"/>
        <v>-13.558558241386843</v>
      </c>
      <c r="AD6">
        <v>1.2710300000000001</v>
      </c>
      <c r="AE6">
        <v>1.39185</v>
      </c>
      <c r="AF6">
        <v>1.4513</v>
      </c>
      <c r="AG6">
        <v>1.6168800000000001</v>
      </c>
      <c r="AH6">
        <v>1.2276499999999999</v>
      </c>
      <c r="AI6">
        <v>1.4955099999999999</v>
      </c>
      <c r="AJ6">
        <v>2576</v>
      </c>
      <c r="AK6">
        <v>5912</v>
      </c>
      <c r="AL6">
        <v>2645</v>
      </c>
      <c r="AM6">
        <v>6114</v>
      </c>
      <c r="AN6">
        <v>2641</v>
      </c>
      <c r="AO6">
        <v>6209</v>
      </c>
      <c r="AP6">
        <v>2570</v>
      </c>
      <c r="AQ6">
        <v>6159</v>
      </c>
      <c r="AR6">
        <v>389.81700000000001</v>
      </c>
      <c r="AS6">
        <v>6894.99</v>
      </c>
      <c r="AT6">
        <v>1364.36</v>
      </c>
      <c r="AU6">
        <v>1723.75</v>
      </c>
      <c r="AV6">
        <v>8220</v>
      </c>
      <c r="AW6">
        <v>629.73599999999999</v>
      </c>
      <c r="AX6">
        <v>887.572</v>
      </c>
      <c r="AY6">
        <v>859.42399999999998</v>
      </c>
      <c r="AZ6">
        <v>871.72500000000002</v>
      </c>
      <c r="BA6">
        <v>839.81</v>
      </c>
      <c r="BB6">
        <v>863.57</v>
      </c>
      <c r="BC6">
        <v>896.74</v>
      </c>
      <c r="BD6">
        <v>819.89800000000002</v>
      </c>
      <c r="BE6">
        <v>0.17432900000000001</v>
      </c>
      <c r="BF6">
        <v>0.21710199999999999</v>
      </c>
      <c r="BG6">
        <v>0</v>
      </c>
      <c r="BH6">
        <v>0</v>
      </c>
      <c r="BI6" s="1">
        <v>3.23672E-6</v>
      </c>
      <c r="BJ6" s="1">
        <v>5.2654200000000001E-6</v>
      </c>
      <c r="BK6">
        <v>0</v>
      </c>
      <c r="BL6">
        <v>0</v>
      </c>
      <c r="BM6">
        <v>0</v>
      </c>
      <c r="BN6">
        <v>0</v>
      </c>
      <c r="BO6">
        <v>0.91233500000000001</v>
      </c>
      <c r="BP6">
        <v>1.0699399999999999</v>
      </c>
      <c r="BQ6">
        <v>1.0864199999999999</v>
      </c>
      <c r="BR6">
        <v>1.2163600000000001</v>
      </c>
      <c r="BS6">
        <v>0.93422799999999995</v>
      </c>
      <c r="BT6">
        <v>1.1478699999999999</v>
      </c>
      <c r="BU6">
        <v>571</v>
      </c>
      <c r="BV6">
        <v>1337</v>
      </c>
      <c r="BW6">
        <v>644</v>
      </c>
      <c r="BX6">
        <v>1413</v>
      </c>
      <c r="BY6">
        <v>653</v>
      </c>
      <c r="BZ6">
        <v>1439</v>
      </c>
      <c r="CA6">
        <v>688</v>
      </c>
      <c r="CB6">
        <v>1475</v>
      </c>
    </row>
    <row r="7" spans="1:80" x14ac:dyDescent="0.25">
      <c r="A7">
        <v>20230802090358</v>
      </c>
      <c r="B7">
        <v>100</v>
      </c>
      <c r="C7">
        <v>5</v>
      </c>
      <c r="D7">
        <v>40</v>
      </c>
      <c r="E7">
        <v>0</v>
      </c>
      <c r="F7">
        <v>849.31100000000004</v>
      </c>
      <c r="G7">
        <v>2030.85</v>
      </c>
      <c r="H7">
        <v>38181.199999999997</v>
      </c>
      <c r="I7">
        <v>7107.97</v>
      </c>
      <c r="J7">
        <v>9545.2900000000009</v>
      </c>
      <c r="K7">
        <v>35197</v>
      </c>
      <c r="L7">
        <v>796.11400000000003</v>
      </c>
      <c r="M7">
        <v>761.94500000000005</v>
      </c>
      <c r="N7">
        <v>978.61199999999997</v>
      </c>
      <c r="O7">
        <v>776.85900000000004</v>
      </c>
      <c r="P7">
        <v>963.43399999999997</v>
      </c>
      <c r="Q7">
        <v>788.779</v>
      </c>
      <c r="R7">
        <v>1104.68</v>
      </c>
      <c r="S7">
        <v>771.3</v>
      </c>
      <c r="T7">
        <v>0.239702</v>
      </c>
      <c r="U7">
        <v>0.23114599999999999</v>
      </c>
      <c r="V7">
        <v>0</v>
      </c>
      <c r="W7">
        <v>0</v>
      </c>
      <c r="X7" s="1">
        <v>4.5676799999999998E-6</v>
      </c>
      <c r="Y7" s="1">
        <v>6.6845699999999999E-6</v>
      </c>
      <c r="Z7">
        <f t="shared" si="0"/>
        <v>3.4379787256996148</v>
      </c>
      <c r="AA7">
        <f t="shared" si="1"/>
        <v>-5.9603385982743546</v>
      </c>
      <c r="AB7">
        <f t="shared" si="2"/>
        <v>-7.8580112783899843</v>
      </c>
      <c r="AC7">
        <f t="shared" si="3"/>
        <v>-10.611810929369593</v>
      </c>
      <c r="AD7">
        <v>1.2675700000000001</v>
      </c>
      <c r="AE7">
        <v>1.41971</v>
      </c>
      <c r="AF7">
        <v>1.4248099999999999</v>
      </c>
      <c r="AG7">
        <v>1.63639</v>
      </c>
      <c r="AH7">
        <v>1.2695000000000001</v>
      </c>
      <c r="AI7">
        <v>1.49546</v>
      </c>
      <c r="AJ7">
        <v>3398</v>
      </c>
      <c r="AK7">
        <v>5262</v>
      </c>
      <c r="AL7">
        <v>3465</v>
      </c>
      <c r="AM7">
        <v>5347</v>
      </c>
      <c r="AN7">
        <v>3545</v>
      </c>
      <c r="AO7">
        <v>5301</v>
      </c>
      <c r="AP7">
        <v>3566</v>
      </c>
      <c r="AQ7">
        <v>5313</v>
      </c>
      <c r="AR7">
        <v>394.685</v>
      </c>
      <c r="AS7">
        <v>8064.76</v>
      </c>
      <c r="AT7">
        <v>1381.4</v>
      </c>
      <c r="AU7">
        <v>2016.19</v>
      </c>
      <c r="AV7">
        <v>8818</v>
      </c>
      <c r="AW7">
        <v>661.84500000000003</v>
      </c>
      <c r="AX7">
        <v>783.16300000000001</v>
      </c>
      <c r="AY7">
        <v>1095.76</v>
      </c>
      <c r="AZ7">
        <v>834.30499999999995</v>
      </c>
      <c r="BA7">
        <v>1139.8499999999999</v>
      </c>
      <c r="BB7">
        <v>810.37599999999998</v>
      </c>
      <c r="BC7">
        <v>1276.1600000000001</v>
      </c>
      <c r="BD7">
        <v>827.10900000000004</v>
      </c>
      <c r="BE7">
        <v>0.18629200000000001</v>
      </c>
      <c r="BF7">
        <v>0.20880199999999999</v>
      </c>
      <c r="BG7">
        <v>0</v>
      </c>
      <c r="BH7">
        <v>0</v>
      </c>
      <c r="BI7" s="1">
        <v>1.8575899999999999E-6</v>
      </c>
      <c r="BJ7" s="1">
        <v>3.5336200000000001E-6</v>
      </c>
      <c r="BK7">
        <v>0</v>
      </c>
      <c r="BL7">
        <v>0</v>
      </c>
      <c r="BM7">
        <v>0</v>
      </c>
      <c r="BN7">
        <v>0</v>
      </c>
      <c r="BO7">
        <v>1.00322</v>
      </c>
      <c r="BP7">
        <v>1.1862200000000001</v>
      </c>
      <c r="BQ7">
        <v>1.1210199999999999</v>
      </c>
      <c r="BR7">
        <v>1.3648800000000001</v>
      </c>
      <c r="BS7">
        <v>1.0738099999999999</v>
      </c>
      <c r="BT7">
        <v>1.25526</v>
      </c>
      <c r="BU7">
        <v>768</v>
      </c>
      <c r="BV7">
        <v>1205</v>
      </c>
      <c r="BW7">
        <v>988</v>
      </c>
      <c r="BX7">
        <v>1233</v>
      </c>
      <c r="BY7">
        <v>1002</v>
      </c>
      <c r="BZ7">
        <v>1294</v>
      </c>
      <c r="CA7">
        <v>1106</v>
      </c>
      <c r="CB7">
        <v>1222</v>
      </c>
    </row>
    <row r="8" spans="1:80" x14ac:dyDescent="0.25">
      <c r="A8">
        <v>20230802090757</v>
      </c>
      <c r="B8">
        <v>100</v>
      </c>
      <c r="C8">
        <v>5</v>
      </c>
      <c r="D8">
        <v>50</v>
      </c>
      <c r="E8">
        <v>0</v>
      </c>
      <c r="F8">
        <v>878.96699999999998</v>
      </c>
      <c r="G8">
        <v>1927.37</v>
      </c>
      <c r="H8">
        <v>37222.400000000001</v>
      </c>
      <c r="I8">
        <v>6745.81</v>
      </c>
      <c r="J8">
        <v>9305.59</v>
      </c>
      <c r="K8">
        <v>34945</v>
      </c>
      <c r="L8">
        <v>780.51199999999994</v>
      </c>
      <c r="M8">
        <v>725.46299999999997</v>
      </c>
      <c r="N8">
        <v>1056.04</v>
      </c>
      <c r="O8">
        <v>733.33799999999997</v>
      </c>
      <c r="P8">
        <v>1044.56</v>
      </c>
      <c r="Q8">
        <v>738.38300000000004</v>
      </c>
      <c r="R8">
        <v>1202.49</v>
      </c>
      <c r="S8">
        <v>732.13499999999999</v>
      </c>
      <c r="T8">
        <v>0.234265</v>
      </c>
      <c r="U8">
        <v>0.22209699999999999</v>
      </c>
      <c r="V8">
        <v>0</v>
      </c>
      <c r="W8">
        <v>0</v>
      </c>
      <c r="X8" s="1">
        <v>4.7252000000000001E-6</v>
      </c>
      <c r="Y8" s="1">
        <v>5.9953099999999999E-6</v>
      </c>
      <c r="Z8">
        <f t="shared" si="0"/>
        <v>1.0917642997389279</v>
      </c>
      <c r="AA8">
        <f t="shared" si="1"/>
        <v>-6.3602169284299297</v>
      </c>
      <c r="AB8">
        <f t="shared" si="2"/>
        <v>-6.8782658182006324</v>
      </c>
      <c r="AC8">
        <f t="shared" si="3"/>
        <v>-14.627414255638255</v>
      </c>
      <c r="AD8">
        <v>1.2621800000000001</v>
      </c>
      <c r="AE8">
        <v>1.4063699999999999</v>
      </c>
      <c r="AF8">
        <v>1.4399599999999999</v>
      </c>
      <c r="AG8">
        <v>1.6327199999999999</v>
      </c>
      <c r="AH8">
        <v>1.2124699999999999</v>
      </c>
      <c r="AI8">
        <v>1.4751799999999999</v>
      </c>
      <c r="AJ8">
        <v>4250</v>
      </c>
      <c r="AK8">
        <v>4195</v>
      </c>
      <c r="AL8">
        <v>4342</v>
      </c>
      <c r="AM8">
        <v>4392</v>
      </c>
      <c r="AN8">
        <v>4470</v>
      </c>
      <c r="AO8">
        <v>4426</v>
      </c>
      <c r="AP8">
        <v>4502</v>
      </c>
      <c r="AQ8">
        <v>4368</v>
      </c>
      <c r="AR8">
        <v>461.66500000000002</v>
      </c>
      <c r="AS8">
        <v>8573.77</v>
      </c>
      <c r="AT8">
        <v>1615.83</v>
      </c>
      <c r="AU8">
        <v>2143.44</v>
      </c>
      <c r="AV8">
        <v>9173</v>
      </c>
      <c r="AW8">
        <v>845.99199999999996</v>
      </c>
      <c r="AX8">
        <v>818.92899999999997</v>
      </c>
      <c r="AY8">
        <v>1352.03</v>
      </c>
      <c r="AZ8">
        <v>786.79</v>
      </c>
      <c r="BA8">
        <v>1309.5999999999999</v>
      </c>
      <c r="BB8">
        <v>835.06299999999999</v>
      </c>
      <c r="BC8">
        <v>1547.9</v>
      </c>
      <c r="BD8">
        <v>832.29600000000005</v>
      </c>
      <c r="BE8">
        <v>0.22941900000000001</v>
      </c>
      <c r="BF8">
        <v>0.227155</v>
      </c>
      <c r="BG8">
        <v>0</v>
      </c>
      <c r="BH8">
        <v>0</v>
      </c>
      <c r="BI8" s="1">
        <v>1.4665099999999999E-6</v>
      </c>
      <c r="BJ8" s="1">
        <v>2.8855799999999998E-6</v>
      </c>
      <c r="BK8">
        <v>0</v>
      </c>
      <c r="BL8">
        <v>0</v>
      </c>
      <c r="BM8">
        <v>0</v>
      </c>
      <c r="BN8">
        <v>0</v>
      </c>
      <c r="BO8">
        <v>0.991394</v>
      </c>
      <c r="BP8">
        <v>1.2828599999999999</v>
      </c>
      <c r="BQ8">
        <v>1.14158</v>
      </c>
      <c r="BR8">
        <v>1.50474</v>
      </c>
      <c r="BS8">
        <v>1.00543</v>
      </c>
      <c r="BT8">
        <v>1.4286700000000001</v>
      </c>
      <c r="BU8">
        <v>1039</v>
      </c>
      <c r="BV8">
        <v>983</v>
      </c>
      <c r="BW8">
        <v>1273</v>
      </c>
      <c r="BX8">
        <v>1058</v>
      </c>
      <c r="BY8">
        <v>1336</v>
      </c>
      <c r="BZ8">
        <v>995</v>
      </c>
      <c r="CA8">
        <v>1474</v>
      </c>
      <c r="CB8">
        <v>1015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opLeftCell="B1" zoomScaleNormal="100" workbookViewId="0">
      <pane xSplit="4" ySplit="2" topLeftCell="AA119" activePane="bottomRight" state="frozen"/>
      <selection activeCell="B1" sqref="B1"/>
      <selection pane="topRight" activeCell="F1" sqref="F1"/>
      <selection pane="bottomLeft" activeCell="B3" sqref="B3"/>
      <selection pane="bottomRight" activeCell="AX163" sqref="AX16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46</v>
      </c>
      <c r="BH1" t="s">
        <v>46</v>
      </c>
      <c r="BI1" t="s">
        <v>80</v>
      </c>
      <c r="BJ1" t="s">
        <v>81</v>
      </c>
      <c r="BK1" t="s">
        <v>46</v>
      </c>
      <c r="BL1" t="s">
        <v>46</v>
      </c>
      <c r="BM1" t="s">
        <v>46</v>
      </c>
      <c r="BN1" t="s">
        <v>46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  <c r="BG2" t="s">
        <v>104</v>
      </c>
      <c r="BH2" t="s">
        <v>105</v>
      </c>
      <c r="BK2" t="s">
        <v>112</v>
      </c>
      <c r="BL2" t="s">
        <v>113</v>
      </c>
      <c r="BM2" t="s">
        <v>114</v>
      </c>
      <c r="BN2" t="s">
        <v>115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4" si="8">(AF46-1.55301)/1.55301*100</f>
        <v>-12.94518386874522</v>
      </c>
      <c r="AC46">
        <f t="shared" ref="AC46:AC74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4" si="14">(T68-0.233344)/0.233344*100</f>
        <v>20.848189797037861</v>
      </c>
      <c r="AA68">
        <f t="shared" ref="AA68:AA74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ref="BK81:BK90" si="22">(BE81-0.2043)/0.2043*100</f>
        <v>0.32794909446892018</v>
      </c>
      <c r="BL81">
        <f t="shared" ref="BL81:BL90" si="23">(BO81-0.957926)/0.957926*100</f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0F68-F136-4517-837B-B8E1D6DF418C}">
  <dimension ref="A1:CC39"/>
  <sheetViews>
    <sheetView workbookViewId="0">
      <selection activeCell="S35" sqref="S35"/>
    </sheetView>
  </sheetViews>
  <sheetFormatPr defaultRowHeight="15" x14ac:dyDescent="0.25"/>
  <cols>
    <col min="26" max="27" width="12" bestFit="1" customWidth="1"/>
    <col min="28" max="29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1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20230802115601</v>
      </c>
      <c r="B3">
        <v>50</v>
      </c>
      <c r="C3">
        <v>5</v>
      </c>
      <c r="D3">
        <v>0</v>
      </c>
      <c r="E3">
        <v>0</v>
      </c>
      <c r="F3">
        <v>378.92599999999999</v>
      </c>
      <c r="G3">
        <v>2312.39</v>
      </c>
      <c r="H3">
        <v>1330.24</v>
      </c>
      <c r="I3">
        <v>8093.36</v>
      </c>
      <c r="J3">
        <v>332.55900000000003</v>
      </c>
      <c r="K3">
        <v>16766</v>
      </c>
      <c r="L3">
        <v>0</v>
      </c>
      <c r="M3">
        <v>379.37099999999998</v>
      </c>
      <c r="N3">
        <v>0</v>
      </c>
      <c r="O3">
        <v>372.69499999999999</v>
      </c>
      <c r="P3">
        <v>0</v>
      </c>
      <c r="Q3">
        <v>365.3</v>
      </c>
      <c r="R3">
        <v>0</v>
      </c>
      <c r="S3">
        <v>383.904</v>
      </c>
      <c r="T3">
        <v>0</v>
      </c>
      <c r="U3">
        <v>0.14678099999999999</v>
      </c>
      <c r="V3">
        <v>0</v>
      </c>
      <c r="W3">
        <v>0</v>
      </c>
      <c r="X3">
        <v>0</v>
      </c>
      <c r="Y3" s="1">
        <v>2.2242199999999999E-6</v>
      </c>
      <c r="Z3">
        <v>0</v>
      </c>
      <c r="AA3">
        <v>0</v>
      </c>
      <c r="AB3">
        <v>0</v>
      </c>
      <c r="AC3">
        <v>0</v>
      </c>
      <c r="AD3">
        <v>0</v>
      </c>
      <c r="AE3">
        <v>1.25281</v>
      </c>
      <c r="AF3">
        <v>0</v>
      </c>
      <c r="AG3">
        <v>1.3675999999999999</v>
      </c>
      <c r="AH3">
        <v>0</v>
      </c>
      <c r="AI3">
        <v>1.3858299999999999</v>
      </c>
      <c r="AJ3">
        <v>0</v>
      </c>
      <c r="AK3">
        <v>15754</v>
      </c>
      <c r="AL3">
        <v>0</v>
      </c>
      <c r="AM3">
        <v>495</v>
      </c>
      <c r="AN3">
        <v>0</v>
      </c>
      <c r="AO3">
        <v>350</v>
      </c>
      <c r="AP3">
        <v>0</v>
      </c>
      <c r="AQ3">
        <v>167</v>
      </c>
      <c r="AR3">
        <v>146.893</v>
      </c>
      <c r="AS3">
        <v>85.079400000000007</v>
      </c>
      <c r="AT3">
        <v>514.125</v>
      </c>
      <c r="AU3">
        <v>21.2698</v>
      </c>
      <c r="AV3">
        <v>1660</v>
      </c>
      <c r="AW3">
        <v>0</v>
      </c>
      <c r="AX3">
        <v>242.905</v>
      </c>
      <c r="AY3">
        <v>0</v>
      </c>
      <c r="AZ3">
        <v>265.65499999999997</v>
      </c>
      <c r="BA3">
        <v>0</v>
      </c>
      <c r="BB3">
        <v>202.529</v>
      </c>
      <c r="BC3">
        <v>0</v>
      </c>
      <c r="BD3">
        <v>196.5</v>
      </c>
      <c r="BE3">
        <v>0</v>
      </c>
      <c r="BF3">
        <v>9.4464900000000004E-2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0.86701099999999998</v>
      </c>
      <c r="BQ3">
        <v>0</v>
      </c>
      <c r="BR3">
        <v>0.76037600000000005</v>
      </c>
      <c r="BS3">
        <v>0</v>
      </c>
      <c r="BT3">
        <v>0.72130899999999998</v>
      </c>
      <c r="BU3">
        <v>0</v>
      </c>
      <c r="BV3">
        <v>1555</v>
      </c>
      <c r="BW3">
        <v>0</v>
      </c>
      <c r="BX3">
        <v>55</v>
      </c>
      <c r="BY3">
        <v>0</v>
      </c>
      <c r="BZ3">
        <v>34</v>
      </c>
      <c r="CA3">
        <v>0</v>
      </c>
      <c r="CB3">
        <v>16</v>
      </c>
      <c r="CC3">
        <v>0</v>
      </c>
    </row>
    <row r="4" spans="1:81" x14ac:dyDescent="0.25">
      <c r="A4">
        <v>20230802115730</v>
      </c>
      <c r="B4">
        <v>50</v>
      </c>
      <c r="C4">
        <v>5</v>
      </c>
      <c r="D4">
        <v>10</v>
      </c>
      <c r="E4">
        <v>0</v>
      </c>
      <c r="F4">
        <v>382.88499999999999</v>
      </c>
      <c r="G4">
        <v>2322.91</v>
      </c>
      <c r="H4">
        <v>1309.8599999999999</v>
      </c>
      <c r="I4">
        <v>8130.2</v>
      </c>
      <c r="J4">
        <v>327.464</v>
      </c>
      <c r="K4">
        <v>16718</v>
      </c>
      <c r="L4">
        <v>385.12200000000001</v>
      </c>
      <c r="M4">
        <v>382.62</v>
      </c>
      <c r="N4">
        <v>427.80900000000003</v>
      </c>
      <c r="O4">
        <v>374.85599999999999</v>
      </c>
      <c r="P4">
        <v>401.63299999999998</v>
      </c>
      <c r="Q4">
        <v>382.77100000000002</v>
      </c>
      <c r="R4">
        <v>319.09100000000001</v>
      </c>
      <c r="S4">
        <v>393.75</v>
      </c>
      <c r="T4">
        <v>0.14996300000000001</v>
      </c>
      <c r="U4">
        <v>0.147565</v>
      </c>
      <c r="V4">
        <v>0</v>
      </c>
      <c r="W4">
        <v>0</v>
      </c>
      <c r="X4">
        <v>0</v>
      </c>
      <c r="Y4" s="1">
        <v>1.4980600000000001E-6</v>
      </c>
      <c r="Z4">
        <f>(T4-0.146781)/0.146781*100</f>
        <v>2.1678555126344814</v>
      </c>
      <c r="AA4">
        <f>(AD4-1.25281)/1.25281*100</f>
        <v>1.5141960871959781</v>
      </c>
      <c r="AB4">
        <f>(AF4-1.3676)/1.3676*100</f>
        <v>-4.3287510968119269</v>
      </c>
      <c r="AC4">
        <f>(AH4-1.38583)/1.38583*100</f>
        <v>-34.029137773031323</v>
      </c>
      <c r="AD4">
        <v>1.2717799999999999</v>
      </c>
      <c r="AE4">
        <v>1.21231</v>
      </c>
      <c r="AF4">
        <v>1.3084</v>
      </c>
      <c r="AG4">
        <v>1.43357</v>
      </c>
      <c r="AH4">
        <v>0.91424399999999995</v>
      </c>
      <c r="AI4">
        <v>1.3535299999999999</v>
      </c>
      <c r="AJ4">
        <v>1638</v>
      </c>
      <c r="AK4">
        <v>14077</v>
      </c>
      <c r="AL4">
        <v>47</v>
      </c>
      <c r="AM4">
        <v>445</v>
      </c>
      <c r="AN4">
        <v>30</v>
      </c>
      <c r="AO4">
        <v>314</v>
      </c>
      <c r="AP4">
        <v>11</v>
      </c>
      <c r="AQ4">
        <v>156</v>
      </c>
      <c r="AR4">
        <v>156.69399999999999</v>
      </c>
      <c r="AS4">
        <v>79.944999999999993</v>
      </c>
      <c r="AT4">
        <v>548.42899999999997</v>
      </c>
      <c r="AU4">
        <v>19.9863</v>
      </c>
      <c r="AV4">
        <v>1728</v>
      </c>
      <c r="AW4">
        <v>240.715</v>
      </c>
      <c r="AX4">
        <v>253.12100000000001</v>
      </c>
      <c r="AY4">
        <v>195.2</v>
      </c>
      <c r="AZ4">
        <v>280.77100000000002</v>
      </c>
      <c r="BA4">
        <v>347.66699999999997</v>
      </c>
      <c r="BB4">
        <v>256.72699999999998</v>
      </c>
      <c r="BC4">
        <v>0</v>
      </c>
      <c r="BD4">
        <v>254</v>
      </c>
      <c r="BE4">
        <v>8.8645000000000002E-2</v>
      </c>
      <c r="BF4">
        <v>9.6485000000000001E-2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0.69327799999999995</v>
      </c>
      <c r="BP4">
        <v>0.93866300000000003</v>
      </c>
      <c r="BQ4">
        <v>1.25291</v>
      </c>
      <c r="BR4">
        <v>0.90282300000000004</v>
      </c>
      <c r="BS4">
        <v>0</v>
      </c>
      <c r="BT4">
        <v>0.71953699999999998</v>
      </c>
      <c r="BU4">
        <v>172</v>
      </c>
      <c r="BV4">
        <v>1466</v>
      </c>
      <c r="BW4">
        <v>5</v>
      </c>
      <c r="BX4">
        <v>35</v>
      </c>
      <c r="BY4">
        <v>3</v>
      </c>
      <c r="BZ4">
        <v>33</v>
      </c>
      <c r="CA4">
        <v>0</v>
      </c>
      <c r="CB4">
        <v>14</v>
      </c>
      <c r="CC4">
        <v>0</v>
      </c>
    </row>
    <row r="5" spans="1:81" x14ac:dyDescent="0.25">
      <c r="A5">
        <v>20230802115856</v>
      </c>
      <c r="B5">
        <v>50</v>
      </c>
      <c r="C5">
        <v>5</v>
      </c>
      <c r="D5">
        <v>20</v>
      </c>
      <c r="E5">
        <v>0</v>
      </c>
      <c r="F5">
        <v>384.87799999999999</v>
      </c>
      <c r="G5">
        <v>2374.9499999999998</v>
      </c>
      <c r="H5">
        <v>1343.46</v>
      </c>
      <c r="I5">
        <v>8312.33</v>
      </c>
      <c r="J5">
        <v>335.86500000000001</v>
      </c>
      <c r="K5">
        <v>16953</v>
      </c>
      <c r="L5">
        <v>393.45100000000002</v>
      </c>
      <c r="M5">
        <v>382.22300000000001</v>
      </c>
      <c r="N5">
        <v>382.88499999999999</v>
      </c>
      <c r="O5">
        <v>394.14299999999997</v>
      </c>
      <c r="P5">
        <v>352.40600000000001</v>
      </c>
      <c r="Q5">
        <v>400.084</v>
      </c>
      <c r="R5">
        <v>407.4</v>
      </c>
      <c r="S5">
        <v>392.20499999999998</v>
      </c>
      <c r="T5">
        <v>0.153805</v>
      </c>
      <c r="U5">
        <v>0.14790800000000001</v>
      </c>
      <c r="V5">
        <v>0</v>
      </c>
      <c r="W5">
        <v>0</v>
      </c>
      <c r="X5">
        <v>0</v>
      </c>
      <c r="Y5" s="1">
        <v>2.8297000000000002E-6</v>
      </c>
      <c r="Z5">
        <f t="shared" ref="Z5:Z8" si="0">(T5-0.146781)/0.146781*100</f>
        <v>4.7853605030623871</v>
      </c>
      <c r="AA5">
        <f t="shared" ref="AA5:AA8" si="1">(AD5-1.25281)/1.25281*100</f>
        <v>1.0209050055475355</v>
      </c>
      <c r="AB5">
        <f t="shared" ref="AB5:AB8" si="2">(AF5-1.3676)/1.3676*100</f>
        <v>-14.230769230769234</v>
      </c>
      <c r="AC5">
        <f t="shared" ref="AC5:AC8" si="3">(AH5-1.38583)/1.38583*100</f>
        <v>-10.471702878419425</v>
      </c>
      <c r="AD5">
        <v>1.2656000000000001</v>
      </c>
      <c r="AE5">
        <v>1.2057500000000001</v>
      </c>
      <c r="AF5">
        <v>1.1729799999999999</v>
      </c>
      <c r="AG5">
        <v>1.4826600000000001</v>
      </c>
      <c r="AH5">
        <v>1.24071</v>
      </c>
      <c r="AI5">
        <v>1.4166700000000001</v>
      </c>
      <c r="AJ5">
        <v>3134</v>
      </c>
      <c r="AK5">
        <v>12798</v>
      </c>
      <c r="AL5">
        <v>113</v>
      </c>
      <c r="AM5">
        <v>384</v>
      </c>
      <c r="AN5">
        <v>69</v>
      </c>
      <c r="AO5">
        <v>274</v>
      </c>
      <c r="AP5">
        <v>35</v>
      </c>
      <c r="AQ5">
        <v>146</v>
      </c>
      <c r="AR5">
        <v>163.374</v>
      </c>
      <c r="AS5">
        <v>93.213399999999993</v>
      </c>
      <c r="AT5">
        <v>571.80899999999997</v>
      </c>
      <c r="AU5">
        <v>23.3034</v>
      </c>
      <c r="AV5">
        <v>1713</v>
      </c>
      <c r="AW5">
        <v>272.79899999999998</v>
      </c>
      <c r="AX5">
        <v>262.29599999999999</v>
      </c>
      <c r="AY5">
        <v>199.54499999999999</v>
      </c>
      <c r="AZ5">
        <v>307.06799999999998</v>
      </c>
      <c r="BA5">
        <v>265.5</v>
      </c>
      <c r="BB5">
        <v>240.852</v>
      </c>
      <c r="BC5">
        <v>335.66699999999997</v>
      </c>
      <c r="BD5">
        <v>348.18200000000002</v>
      </c>
      <c r="BE5">
        <v>0.10403900000000001</v>
      </c>
      <c r="BF5">
        <v>0.101109</v>
      </c>
      <c r="BG5">
        <v>0</v>
      </c>
      <c r="BH5">
        <v>0</v>
      </c>
      <c r="BI5">
        <v>0</v>
      </c>
      <c r="BJ5" s="1">
        <v>7.2131100000000003E-6</v>
      </c>
      <c r="BK5">
        <v>0</v>
      </c>
      <c r="BL5">
        <v>0</v>
      </c>
      <c r="BM5">
        <v>0</v>
      </c>
      <c r="BN5">
        <v>0</v>
      </c>
      <c r="BO5">
        <v>0.65719399999999994</v>
      </c>
      <c r="BP5">
        <v>0.88261199999999995</v>
      </c>
      <c r="BQ5">
        <v>0.68310400000000004</v>
      </c>
      <c r="BR5">
        <v>0.871834</v>
      </c>
      <c r="BS5">
        <v>0.91739899999999996</v>
      </c>
      <c r="BT5">
        <v>1.1491400000000001</v>
      </c>
      <c r="BU5">
        <v>339</v>
      </c>
      <c r="BV5">
        <v>1267</v>
      </c>
      <c r="BW5">
        <v>11</v>
      </c>
      <c r="BX5">
        <v>44</v>
      </c>
      <c r="BY5">
        <v>8</v>
      </c>
      <c r="BZ5">
        <v>27</v>
      </c>
      <c r="CA5">
        <v>6</v>
      </c>
      <c r="CB5">
        <v>11</v>
      </c>
      <c r="CC5">
        <v>0</v>
      </c>
    </row>
    <row r="6" spans="1:81" x14ac:dyDescent="0.25">
      <c r="A6">
        <v>20230802120030</v>
      </c>
      <c r="B6">
        <v>50</v>
      </c>
      <c r="C6">
        <v>5</v>
      </c>
      <c r="D6">
        <v>30</v>
      </c>
      <c r="E6">
        <v>0</v>
      </c>
      <c r="F6">
        <v>385.94400000000002</v>
      </c>
      <c r="G6">
        <v>2375.4899999999998</v>
      </c>
      <c r="H6">
        <v>1481.97</v>
      </c>
      <c r="I6">
        <v>8314.23</v>
      </c>
      <c r="J6">
        <v>370.49299999999999</v>
      </c>
      <c r="K6">
        <v>16985</v>
      </c>
      <c r="L6">
        <v>388.49299999999999</v>
      </c>
      <c r="M6">
        <v>385.51100000000002</v>
      </c>
      <c r="N6">
        <v>391.8</v>
      </c>
      <c r="O6">
        <v>382.18200000000002</v>
      </c>
      <c r="P6">
        <v>357.19600000000003</v>
      </c>
      <c r="Q6">
        <v>373.702</v>
      </c>
      <c r="R6">
        <v>386.12299999999999</v>
      </c>
      <c r="S6">
        <v>381.88400000000001</v>
      </c>
      <c r="T6">
        <v>0.151891</v>
      </c>
      <c r="U6">
        <v>0.149226</v>
      </c>
      <c r="V6">
        <v>0</v>
      </c>
      <c r="W6">
        <v>0</v>
      </c>
      <c r="X6">
        <v>0</v>
      </c>
      <c r="Y6" s="1">
        <v>3.7490099999999999E-6</v>
      </c>
      <c r="Z6">
        <f t="shared" si="0"/>
        <v>3.4813770174613907</v>
      </c>
      <c r="AA6">
        <f t="shared" si="1"/>
        <v>-4.4907048953951501</v>
      </c>
      <c r="AB6">
        <f t="shared" si="2"/>
        <v>-11.672272594325822</v>
      </c>
      <c r="AC6">
        <f t="shared" si="3"/>
        <v>-20.221816528722847</v>
      </c>
      <c r="AD6">
        <v>1.19655</v>
      </c>
      <c r="AE6">
        <v>1.2739199999999999</v>
      </c>
      <c r="AF6">
        <v>1.20797</v>
      </c>
      <c r="AG6">
        <v>1.4259900000000001</v>
      </c>
      <c r="AH6">
        <v>1.1055900000000001</v>
      </c>
      <c r="AI6">
        <v>1.32704</v>
      </c>
      <c r="AJ6">
        <v>4746</v>
      </c>
      <c r="AK6">
        <v>11088</v>
      </c>
      <c r="AL6">
        <v>180</v>
      </c>
      <c r="AM6">
        <v>424</v>
      </c>
      <c r="AN6">
        <v>107</v>
      </c>
      <c r="AO6">
        <v>262</v>
      </c>
      <c r="AP6">
        <v>57</v>
      </c>
      <c r="AQ6">
        <v>121</v>
      </c>
      <c r="AR6">
        <v>154.99</v>
      </c>
      <c r="AS6">
        <v>101.854</v>
      </c>
      <c r="AT6">
        <v>542.46600000000001</v>
      </c>
      <c r="AU6">
        <v>25.4636</v>
      </c>
      <c r="AV6">
        <v>1696</v>
      </c>
      <c r="AW6">
        <v>279.62799999999999</v>
      </c>
      <c r="AX6">
        <v>254.86600000000001</v>
      </c>
      <c r="AY6">
        <v>217.333</v>
      </c>
      <c r="AZ6">
        <v>232.196</v>
      </c>
      <c r="BA6">
        <v>297.18799999999999</v>
      </c>
      <c r="BB6">
        <v>184.4</v>
      </c>
      <c r="BC6">
        <v>316.63600000000002</v>
      </c>
      <c r="BD6">
        <v>303.75</v>
      </c>
      <c r="BE6">
        <v>0.10506600000000001</v>
      </c>
      <c r="BF6">
        <v>9.5592099999999999E-2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0.80132800000000004</v>
      </c>
      <c r="BP6">
        <v>0.82689699999999999</v>
      </c>
      <c r="BQ6">
        <v>0.95130700000000001</v>
      </c>
      <c r="BR6">
        <v>0.73099199999999998</v>
      </c>
      <c r="BS6">
        <v>0.80682600000000004</v>
      </c>
      <c r="BT6">
        <v>0.98585800000000001</v>
      </c>
      <c r="BU6">
        <v>478</v>
      </c>
      <c r="BV6">
        <v>1096</v>
      </c>
      <c r="BW6">
        <v>12</v>
      </c>
      <c r="BX6">
        <v>46</v>
      </c>
      <c r="BY6">
        <v>16</v>
      </c>
      <c r="BZ6">
        <v>25</v>
      </c>
      <c r="CA6">
        <v>11</v>
      </c>
      <c r="CB6">
        <v>12</v>
      </c>
      <c r="CC6">
        <v>0</v>
      </c>
    </row>
    <row r="7" spans="1:81" x14ac:dyDescent="0.25">
      <c r="A7">
        <v>20230802120202</v>
      </c>
      <c r="B7">
        <v>50</v>
      </c>
      <c r="C7">
        <v>5</v>
      </c>
      <c r="D7">
        <v>40</v>
      </c>
      <c r="E7">
        <v>0</v>
      </c>
      <c r="F7">
        <v>381.48500000000001</v>
      </c>
      <c r="G7">
        <v>2338.5700000000002</v>
      </c>
      <c r="H7">
        <v>1317.28</v>
      </c>
      <c r="I7">
        <v>8185.01</v>
      </c>
      <c r="J7">
        <v>329.32100000000003</v>
      </c>
      <c r="K7">
        <v>16832</v>
      </c>
      <c r="L7">
        <v>388.24400000000003</v>
      </c>
      <c r="M7">
        <v>375.70400000000001</v>
      </c>
      <c r="N7">
        <v>393.39600000000002</v>
      </c>
      <c r="O7">
        <v>397.79899999999998</v>
      </c>
      <c r="P7">
        <v>363.50400000000002</v>
      </c>
      <c r="Q7">
        <v>401.81</v>
      </c>
      <c r="R7">
        <v>408.62099999999998</v>
      </c>
      <c r="S7">
        <v>379.28699999999998</v>
      </c>
      <c r="T7">
        <v>0.151559</v>
      </c>
      <c r="U7">
        <v>0.14549200000000001</v>
      </c>
      <c r="V7">
        <v>0</v>
      </c>
      <c r="W7">
        <v>0</v>
      </c>
      <c r="X7" s="1">
        <v>6.6703900000000005E-7</v>
      </c>
      <c r="Y7" s="1">
        <v>2.2957299999999999E-6</v>
      </c>
      <c r="Z7">
        <f t="shared" si="0"/>
        <v>3.2551897043895357</v>
      </c>
      <c r="AA7">
        <f t="shared" si="1"/>
        <v>-9.3102705118892786</v>
      </c>
      <c r="AB7">
        <f t="shared" si="2"/>
        <v>-8.3993857853173459</v>
      </c>
      <c r="AC7">
        <f t="shared" si="3"/>
        <v>-12.828413297446284</v>
      </c>
      <c r="AD7">
        <v>1.1361699999999999</v>
      </c>
      <c r="AE7">
        <v>1.27339</v>
      </c>
      <c r="AF7">
        <v>1.2527299999999999</v>
      </c>
      <c r="AG7">
        <v>1.4875400000000001</v>
      </c>
      <c r="AH7">
        <v>1.2080500000000001</v>
      </c>
      <c r="AI7">
        <v>1.29741</v>
      </c>
      <c r="AJ7">
        <v>6440</v>
      </c>
      <c r="AK7">
        <v>9365</v>
      </c>
      <c r="AL7">
        <v>225</v>
      </c>
      <c r="AM7">
        <v>283</v>
      </c>
      <c r="AN7">
        <v>141</v>
      </c>
      <c r="AO7">
        <v>211</v>
      </c>
      <c r="AP7">
        <v>66</v>
      </c>
      <c r="AQ7">
        <v>101</v>
      </c>
      <c r="AR7">
        <v>157.566</v>
      </c>
      <c r="AS7">
        <v>104.79900000000001</v>
      </c>
      <c r="AT7">
        <v>551.48099999999999</v>
      </c>
      <c r="AU7">
        <v>26.1996</v>
      </c>
      <c r="AV7">
        <v>1706</v>
      </c>
      <c r="AW7">
        <v>276.00900000000001</v>
      </c>
      <c r="AX7">
        <v>242.13</v>
      </c>
      <c r="AY7">
        <v>252.923</v>
      </c>
      <c r="AZ7">
        <v>262.529</v>
      </c>
      <c r="BA7">
        <v>284.86700000000002</v>
      </c>
      <c r="BB7">
        <v>267.46199999999999</v>
      </c>
      <c r="BC7">
        <v>415.88900000000001</v>
      </c>
      <c r="BD7">
        <v>317.57100000000003</v>
      </c>
      <c r="BE7">
        <v>0.106096</v>
      </c>
      <c r="BF7">
        <v>9.4580200000000003E-2</v>
      </c>
      <c r="BG7">
        <v>0</v>
      </c>
      <c r="BH7">
        <v>0</v>
      </c>
      <c r="BI7">
        <v>0</v>
      </c>
      <c r="BJ7" s="1">
        <v>3.7127500000000002E-6</v>
      </c>
      <c r="BK7">
        <v>0</v>
      </c>
      <c r="BL7">
        <v>0</v>
      </c>
      <c r="BM7">
        <v>0</v>
      </c>
      <c r="BN7">
        <v>0</v>
      </c>
      <c r="BO7">
        <v>0.83977299999999999</v>
      </c>
      <c r="BP7">
        <v>0.85225300000000004</v>
      </c>
      <c r="BQ7">
        <v>0.98358400000000001</v>
      </c>
      <c r="BR7">
        <v>0.89078199999999996</v>
      </c>
      <c r="BS7">
        <v>0.82893600000000001</v>
      </c>
      <c r="BT7">
        <v>1.23047</v>
      </c>
      <c r="BU7">
        <v>632</v>
      </c>
      <c r="BV7">
        <v>957</v>
      </c>
      <c r="BW7">
        <v>26</v>
      </c>
      <c r="BX7">
        <v>34</v>
      </c>
      <c r="BY7">
        <v>15</v>
      </c>
      <c r="BZ7">
        <v>26</v>
      </c>
      <c r="CA7">
        <v>9</v>
      </c>
      <c r="CB7">
        <v>7</v>
      </c>
      <c r="CC7">
        <v>0</v>
      </c>
    </row>
    <row r="8" spans="1:81" x14ac:dyDescent="0.25">
      <c r="A8">
        <v>20230802120331</v>
      </c>
      <c r="B8">
        <v>50</v>
      </c>
      <c r="C8">
        <v>5</v>
      </c>
      <c r="D8">
        <v>50</v>
      </c>
      <c r="E8">
        <v>0</v>
      </c>
      <c r="F8">
        <v>381.94499999999999</v>
      </c>
      <c r="G8">
        <v>2338.71</v>
      </c>
      <c r="H8">
        <v>1323.34</v>
      </c>
      <c r="I8">
        <v>8185.49</v>
      </c>
      <c r="J8">
        <v>330.834</v>
      </c>
      <c r="K8">
        <v>16725</v>
      </c>
      <c r="L8">
        <v>388.07799999999997</v>
      </c>
      <c r="M8">
        <v>374.43799999999999</v>
      </c>
      <c r="N8">
        <v>396.29</v>
      </c>
      <c r="O8">
        <v>376.72300000000001</v>
      </c>
      <c r="P8">
        <v>405.24900000000002</v>
      </c>
      <c r="Q8">
        <v>394.00599999999997</v>
      </c>
      <c r="R8">
        <v>442.28899999999999</v>
      </c>
      <c r="S8">
        <v>345.32100000000003</v>
      </c>
      <c r="T8">
        <v>0.151694</v>
      </c>
      <c r="U8">
        <v>0.146205</v>
      </c>
      <c r="V8">
        <v>0</v>
      </c>
      <c r="W8">
        <v>0</v>
      </c>
      <c r="X8" s="1">
        <v>3.3411800000000002E-6</v>
      </c>
      <c r="Y8" s="1">
        <v>7.6342399999999999E-7</v>
      </c>
      <c r="Z8">
        <f t="shared" si="0"/>
        <v>3.3471634612109202</v>
      </c>
      <c r="AA8">
        <f t="shared" si="1"/>
        <v>-2.1966619040397179</v>
      </c>
      <c r="AB8">
        <f t="shared" si="2"/>
        <v>-1.4646095349517396</v>
      </c>
      <c r="AC8">
        <f t="shared" si="3"/>
        <v>-8.8964735934421899</v>
      </c>
      <c r="AD8">
        <v>1.22529</v>
      </c>
      <c r="AE8">
        <v>1.2883100000000001</v>
      </c>
      <c r="AF8">
        <v>1.3475699999999999</v>
      </c>
      <c r="AG8">
        <v>1.43208</v>
      </c>
      <c r="AH8">
        <v>1.26254</v>
      </c>
      <c r="AI8">
        <v>1.1704000000000001</v>
      </c>
      <c r="AJ8">
        <v>7860</v>
      </c>
      <c r="AK8">
        <v>7841</v>
      </c>
      <c r="AL8">
        <v>269</v>
      </c>
      <c r="AM8">
        <v>249</v>
      </c>
      <c r="AN8">
        <v>185</v>
      </c>
      <c r="AO8">
        <v>154</v>
      </c>
      <c r="AP8">
        <v>83</v>
      </c>
      <c r="AQ8">
        <v>84</v>
      </c>
      <c r="AR8">
        <v>167.31</v>
      </c>
      <c r="AS8">
        <v>77.355999999999995</v>
      </c>
      <c r="AT8">
        <v>585.58500000000004</v>
      </c>
      <c r="AU8">
        <v>19.338999999999999</v>
      </c>
      <c r="AV8">
        <v>1798</v>
      </c>
      <c r="AW8">
        <v>272.61500000000001</v>
      </c>
      <c r="AX8">
        <v>240.58199999999999</v>
      </c>
      <c r="AY8">
        <v>199.536</v>
      </c>
      <c r="AZ8">
        <v>229.40899999999999</v>
      </c>
      <c r="BA8">
        <v>248.89500000000001</v>
      </c>
      <c r="BB8">
        <v>198.45500000000001</v>
      </c>
      <c r="BC8">
        <v>264.46199999999999</v>
      </c>
      <c r="BD8">
        <v>209</v>
      </c>
      <c r="BE8">
        <v>0.10302</v>
      </c>
      <c r="BF8">
        <v>9.3799599999999997E-2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0.61897000000000002</v>
      </c>
      <c r="BP8">
        <v>0.798068</v>
      </c>
      <c r="BQ8">
        <v>0.96729200000000004</v>
      </c>
      <c r="BR8">
        <v>0.83927499999999999</v>
      </c>
      <c r="BS8">
        <v>0.64940299999999995</v>
      </c>
      <c r="BT8">
        <v>0.80182100000000001</v>
      </c>
      <c r="BU8">
        <v>882</v>
      </c>
      <c r="BV8">
        <v>815</v>
      </c>
      <c r="BW8">
        <v>28</v>
      </c>
      <c r="BX8">
        <v>22</v>
      </c>
      <c r="BY8">
        <v>19</v>
      </c>
      <c r="BZ8">
        <v>11</v>
      </c>
      <c r="CA8">
        <v>13</v>
      </c>
      <c r="CB8">
        <v>8</v>
      </c>
      <c r="CC8">
        <v>0</v>
      </c>
    </row>
    <row r="39" spans="19:19" x14ac:dyDescent="0.25">
      <c r="S39" t="s">
        <v>110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916-3AE2-4D5C-A7E8-D743E366DAD9}">
  <dimension ref="A1:CD43"/>
  <sheetViews>
    <sheetView tabSelected="1" topLeftCell="A28" workbookViewId="0">
      <selection activeCell="P86" sqref="P86"/>
    </sheetView>
  </sheetViews>
  <sheetFormatPr defaultRowHeight="15" x14ac:dyDescent="0.25"/>
  <cols>
    <col min="26" max="26" width="12" bestFit="1" customWidth="1"/>
    <col min="27" max="29" width="12.710937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117</v>
      </c>
    </row>
    <row r="2" spans="1:81" x14ac:dyDescent="0.25">
      <c r="A2" t="s">
        <v>118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1" x14ac:dyDescent="0.25">
      <c r="A3">
        <v>20230802162814</v>
      </c>
      <c r="B3">
        <v>50</v>
      </c>
      <c r="C3">
        <v>5</v>
      </c>
      <c r="D3">
        <v>0</v>
      </c>
      <c r="E3">
        <v>0</v>
      </c>
      <c r="F3">
        <v>382.55599999999998</v>
      </c>
      <c r="G3">
        <v>598.18299999999999</v>
      </c>
      <c r="H3">
        <v>15849.4</v>
      </c>
      <c r="I3">
        <v>2093.64</v>
      </c>
      <c r="J3">
        <v>3962.35</v>
      </c>
      <c r="K3">
        <v>16853</v>
      </c>
      <c r="L3">
        <v>0</v>
      </c>
      <c r="M3">
        <v>380.91500000000002</v>
      </c>
      <c r="N3">
        <v>0</v>
      </c>
      <c r="O3">
        <v>385.80599999999998</v>
      </c>
      <c r="P3">
        <v>0</v>
      </c>
      <c r="Q3">
        <v>383.84800000000001</v>
      </c>
      <c r="R3">
        <v>0</v>
      </c>
      <c r="S3">
        <v>379.54500000000002</v>
      </c>
      <c r="T3">
        <v>0</v>
      </c>
      <c r="U3">
        <v>0.146901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1.27298</v>
      </c>
      <c r="AF3">
        <v>0</v>
      </c>
      <c r="AG3">
        <v>1.2883199999999999</v>
      </c>
      <c r="AH3">
        <v>0</v>
      </c>
      <c r="AI3">
        <v>1.15778</v>
      </c>
      <c r="AJ3">
        <v>0</v>
      </c>
      <c r="AK3">
        <v>4072</v>
      </c>
      <c r="AL3">
        <v>0</v>
      </c>
      <c r="AM3">
        <v>4259</v>
      </c>
      <c r="AN3">
        <v>0</v>
      </c>
      <c r="AO3">
        <v>4299</v>
      </c>
      <c r="AP3">
        <v>0</v>
      </c>
      <c r="AQ3">
        <v>4223</v>
      </c>
      <c r="AR3">
        <v>40.385599999999997</v>
      </c>
      <c r="AS3">
        <v>1050.8699999999999</v>
      </c>
      <c r="AT3">
        <v>141.35</v>
      </c>
      <c r="AU3">
        <v>262.71800000000002</v>
      </c>
      <c r="AV3">
        <v>1725</v>
      </c>
      <c r="AW3">
        <v>0</v>
      </c>
      <c r="AX3">
        <v>258.77699999999999</v>
      </c>
      <c r="AY3">
        <v>0</v>
      </c>
      <c r="AZ3">
        <v>258.66699999999997</v>
      </c>
      <c r="BA3">
        <v>0</v>
      </c>
      <c r="BB3">
        <v>253.21799999999999</v>
      </c>
      <c r="BC3">
        <v>0</v>
      </c>
      <c r="BD3">
        <v>243.09800000000001</v>
      </c>
      <c r="BE3">
        <v>0</v>
      </c>
      <c r="BF3">
        <v>9.9964399999999995E-2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0.82271499999999997</v>
      </c>
      <c r="BQ3">
        <v>0</v>
      </c>
      <c r="BR3">
        <v>0.82402500000000001</v>
      </c>
      <c r="BS3">
        <v>0</v>
      </c>
      <c r="BT3">
        <v>0.73322200000000004</v>
      </c>
      <c r="BU3">
        <v>0</v>
      </c>
      <c r="BV3">
        <v>404</v>
      </c>
      <c r="BW3">
        <v>0</v>
      </c>
      <c r="BX3">
        <v>472</v>
      </c>
      <c r="BY3">
        <v>0</v>
      </c>
      <c r="BZ3">
        <v>441</v>
      </c>
      <c r="CA3">
        <v>0</v>
      </c>
      <c r="CB3">
        <v>408</v>
      </c>
      <c r="CC3">
        <v>0</v>
      </c>
    </row>
    <row r="4" spans="1:81" x14ac:dyDescent="0.25">
      <c r="A4">
        <v>20230802162950</v>
      </c>
      <c r="B4">
        <v>50</v>
      </c>
      <c r="C4">
        <v>5</v>
      </c>
      <c r="D4">
        <v>10</v>
      </c>
      <c r="E4">
        <v>0</v>
      </c>
      <c r="F4">
        <v>384.01900000000001</v>
      </c>
      <c r="G4">
        <v>609.96799999999996</v>
      </c>
      <c r="H4">
        <v>15811.4</v>
      </c>
      <c r="I4">
        <v>2134.89</v>
      </c>
      <c r="J4">
        <v>3952.84</v>
      </c>
      <c r="K4">
        <v>16933</v>
      </c>
      <c r="L4">
        <v>382.28199999999998</v>
      </c>
      <c r="M4">
        <v>384.23700000000002</v>
      </c>
      <c r="N4">
        <v>408.43400000000003</v>
      </c>
      <c r="O4">
        <v>381.04599999999999</v>
      </c>
      <c r="P4">
        <v>411.55700000000002</v>
      </c>
      <c r="Q4">
        <v>381.09300000000002</v>
      </c>
      <c r="R4">
        <v>395.50099999999998</v>
      </c>
      <c r="S4">
        <v>382.83199999999999</v>
      </c>
      <c r="T4">
        <v>0.151089</v>
      </c>
      <c r="U4">
        <v>0.148421</v>
      </c>
      <c r="V4">
        <v>0</v>
      </c>
      <c r="W4">
        <v>0</v>
      </c>
      <c r="X4">
        <v>0</v>
      </c>
      <c r="Y4">
        <v>0</v>
      </c>
      <c r="Z4">
        <f>(T4-0.146901)/0.146901*100</f>
        <v>2.8508995854350871</v>
      </c>
      <c r="AA4">
        <f>(AD4-1.27298)/1.27298*100</f>
        <v>-3.0094738330531561</v>
      </c>
      <c r="AB4">
        <f>(AF4-1.28832)/1.28832*100</f>
        <v>-4.4709388971683959</v>
      </c>
      <c r="AC4">
        <f>(AH4-1.15778)/1.15778*100</f>
        <v>-8.7417298623227229</v>
      </c>
      <c r="AD4">
        <v>1.2346699999999999</v>
      </c>
      <c r="AE4">
        <v>1.2485900000000001</v>
      </c>
      <c r="AF4">
        <v>1.23072</v>
      </c>
      <c r="AG4">
        <v>1.28241</v>
      </c>
      <c r="AH4">
        <v>1.05657</v>
      </c>
      <c r="AI4">
        <v>1.1851700000000001</v>
      </c>
      <c r="AJ4">
        <v>429</v>
      </c>
      <c r="AK4">
        <v>3673</v>
      </c>
      <c r="AL4">
        <v>408</v>
      </c>
      <c r="AM4">
        <v>3825</v>
      </c>
      <c r="AN4">
        <v>449</v>
      </c>
      <c r="AO4">
        <v>3865</v>
      </c>
      <c r="AP4">
        <v>425</v>
      </c>
      <c r="AQ4">
        <v>3859</v>
      </c>
      <c r="AR4">
        <v>39.512099999999997</v>
      </c>
      <c r="AS4">
        <v>1101.8399999999999</v>
      </c>
      <c r="AT4">
        <v>138.292</v>
      </c>
      <c r="AU4">
        <v>275.45999999999998</v>
      </c>
      <c r="AV4">
        <v>1740</v>
      </c>
      <c r="AW4">
        <v>242.756</v>
      </c>
      <c r="AX4">
        <v>255.38399999999999</v>
      </c>
      <c r="AY4">
        <v>349.84800000000001</v>
      </c>
      <c r="AZ4">
        <v>254.96600000000001</v>
      </c>
      <c r="BA4">
        <v>328.72899999999998</v>
      </c>
      <c r="BB4">
        <v>260.69299999999998</v>
      </c>
      <c r="BC4">
        <v>234.38</v>
      </c>
      <c r="BD4">
        <v>265.04199999999997</v>
      </c>
      <c r="BE4">
        <v>9.6476999999999993E-2</v>
      </c>
      <c r="BF4">
        <v>9.5582100000000003E-2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0.86153299999999999</v>
      </c>
      <c r="BP4">
        <v>0.81891899999999995</v>
      </c>
      <c r="BQ4">
        <v>0.82019299999999995</v>
      </c>
      <c r="BR4">
        <v>0.86675500000000005</v>
      </c>
      <c r="BS4">
        <v>0.61940600000000001</v>
      </c>
      <c r="BT4">
        <v>0.82960500000000004</v>
      </c>
      <c r="BU4">
        <v>41</v>
      </c>
      <c r="BV4">
        <v>372</v>
      </c>
      <c r="BW4">
        <v>46</v>
      </c>
      <c r="BX4">
        <v>406</v>
      </c>
      <c r="BY4">
        <v>48</v>
      </c>
      <c r="BZ4">
        <v>398</v>
      </c>
      <c r="CA4">
        <v>50</v>
      </c>
      <c r="CB4">
        <v>379</v>
      </c>
      <c r="CC4">
        <v>0</v>
      </c>
    </row>
    <row r="5" spans="1:81" x14ac:dyDescent="0.25">
      <c r="A5">
        <v>20230802163120</v>
      </c>
      <c r="B5">
        <v>50</v>
      </c>
      <c r="C5">
        <v>5</v>
      </c>
      <c r="D5">
        <v>20</v>
      </c>
      <c r="E5">
        <v>0</v>
      </c>
      <c r="F5">
        <v>386.33199999999999</v>
      </c>
      <c r="G5">
        <v>622.16800000000001</v>
      </c>
      <c r="H5">
        <v>15827.2</v>
      </c>
      <c r="I5">
        <v>2177.59</v>
      </c>
      <c r="J5">
        <v>3956.79</v>
      </c>
      <c r="K5">
        <v>17057</v>
      </c>
      <c r="L5">
        <v>411.39299999999997</v>
      </c>
      <c r="M5">
        <v>380.959</v>
      </c>
      <c r="N5">
        <v>430.03100000000001</v>
      </c>
      <c r="O5">
        <v>376.80900000000003</v>
      </c>
      <c r="P5">
        <v>401.03100000000001</v>
      </c>
      <c r="Q5">
        <v>386.524</v>
      </c>
      <c r="R5">
        <v>398.64100000000002</v>
      </c>
      <c r="S5">
        <v>377.286</v>
      </c>
      <c r="T5">
        <v>0.157194</v>
      </c>
      <c r="U5">
        <v>0.146901</v>
      </c>
      <c r="V5">
        <v>0</v>
      </c>
      <c r="W5">
        <v>0</v>
      </c>
      <c r="X5">
        <v>0</v>
      </c>
      <c r="Y5">
        <v>0</v>
      </c>
      <c r="Z5">
        <f t="shared" ref="Z5:Z8" si="0">(T5-0.146901)/0.146901*100</f>
        <v>7.0067596544611659</v>
      </c>
      <c r="AA5">
        <f t="shared" ref="AA5:AA8" si="1">(AD5-1.27298)/1.27298*100</f>
        <v>-1.8382064132979377</v>
      </c>
      <c r="AB5">
        <f t="shared" ref="AB5:AB8" si="2">(AF5-1.28832)/1.28832*100</f>
        <v>-6.4572466467958183</v>
      </c>
      <c r="AC5">
        <f t="shared" ref="AC5:AC8" si="3">(AH5-1.15778)/1.15778*100</f>
        <v>-8.5517110331842012</v>
      </c>
      <c r="AD5">
        <v>1.2495799999999999</v>
      </c>
      <c r="AE5">
        <v>1.2498100000000001</v>
      </c>
      <c r="AF5">
        <v>1.20513</v>
      </c>
      <c r="AG5">
        <v>1.3117700000000001</v>
      </c>
      <c r="AH5">
        <v>1.05877</v>
      </c>
      <c r="AI5">
        <v>1.1649</v>
      </c>
      <c r="AJ5">
        <v>832</v>
      </c>
      <c r="AK5">
        <v>3345</v>
      </c>
      <c r="AL5">
        <v>864</v>
      </c>
      <c r="AM5">
        <v>3513</v>
      </c>
      <c r="AN5">
        <v>846</v>
      </c>
      <c r="AO5">
        <v>3447</v>
      </c>
      <c r="AP5">
        <v>834</v>
      </c>
      <c r="AQ5">
        <v>3376</v>
      </c>
      <c r="AR5">
        <v>40.4696</v>
      </c>
      <c r="AS5">
        <v>1028.97</v>
      </c>
      <c r="AT5">
        <v>141.64400000000001</v>
      </c>
      <c r="AU5">
        <v>257.24400000000003</v>
      </c>
      <c r="AV5">
        <v>1721</v>
      </c>
      <c r="AW5">
        <v>279.726</v>
      </c>
      <c r="AX5">
        <v>251.19200000000001</v>
      </c>
      <c r="AY5">
        <v>323.142</v>
      </c>
      <c r="AZ5">
        <v>239.49299999999999</v>
      </c>
      <c r="BA5">
        <v>339.51600000000002</v>
      </c>
      <c r="BB5">
        <v>238.41399999999999</v>
      </c>
      <c r="BC5">
        <v>231.09899999999999</v>
      </c>
      <c r="BD5">
        <v>248.149</v>
      </c>
      <c r="BE5">
        <v>0.103098</v>
      </c>
      <c r="BF5">
        <v>9.4969899999999996E-2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0.82996499999999995</v>
      </c>
      <c r="BP5">
        <v>0.80387900000000001</v>
      </c>
      <c r="BQ5">
        <v>0.90242</v>
      </c>
      <c r="BR5">
        <v>0.81580799999999998</v>
      </c>
      <c r="BS5">
        <v>0.62124900000000005</v>
      </c>
      <c r="BT5">
        <v>0.74699599999999999</v>
      </c>
      <c r="BU5">
        <v>95</v>
      </c>
      <c r="BV5">
        <v>323</v>
      </c>
      <c r="BW5">
        <v>106</v>
      </c>
      <c r="BX5">
        <v>339</v>
      </c>
      <c r="BY5">
        <v>91</v>
      </c>
      <c r="BZ5">
        <v>343</v>
      </c>
      <c r="CA5">
        <v>81</v>
      </c>
      <c r="CB5">
        <v>343</v>
      </c>
      <c r="CC5">
        <v>0</v>
      </c>
    </row>
    <row r="6" spans="1:81" x14ac:dyDescent="0.25">
      <c r="A6">
        <v>20230802163253</v>
      </c>
      <c r="B6">
        <v>50</v>
      </c>
      <c r="C6">
        <v>5</v>
      </c>
      <c r="D6">
        <v>30</v>
      </c>
      <c r="E6">
        <v>0</v>
      </c>
      <c r="F6">
        <v>389.07900000000001</v>
      </c>
      <c r="G6">
        <v>624.92200000000003</v>
      </c>
      <c r="H6">
        <v>15900.9</v>
      </c>
      <c r="I6">
        <v>2187.23</v>
      </c>
      <c r="J6">
        <v>3975.24</v>
      </c>
      <c r="K6">
        <v>17157</v>
      </c>
      <c r="L6">
        <v>404.50400000000002</v>
      </c>
      <c r="M6">
        <v>374.78100000000001</v>
      </c>
      <c r="N6">
        <v>425.21699999999998</v>
      </c>
      <c r="O6">
        <v>374.60500000000002</v>
      </c>
      <c r="P6">
        <v>415.98</v>
      </c>
      <c r="Q6">
        <v>382.90499999999997</v>
      </c>
      <c r="R6">
        <v>408.274</v>
      </c>
      <c r="S6">
        <v>381.09899999999999</v>
      </c>
      <c r="T6">
        <v>0.155421</v>
      </c>
      <c r="U6">
        <v>0.14585799999999999</v>
      </c>
      <c r="V6">
        <v>0</v>
      </c>
      <c r="W6">
        <v>0</v>
      </c>
      <c r="X6">
        <v>0</v>
      </c>
      <c r="Y6">
        <v>0</v>
      </c>
      <c r="Z6">
        <f t="shared" si="0"/>
        <v>5.79982437151551</v>
      </c>
      <c r="AA6">
        <f t="shared" si="1"/>
        <v>0.64258668635800054</v>
      </c>
      <c r="AB6">
        <f t="shared" si="2"/>
        <v>-4.4693864878291087</v>
      </c>
      <c r="AC6">
        <f t="shared" si="3"/>
        <v>-8.6994074867418618</v>
      </c>
      <c r="AD6">
        <v>1.2811600000000001</v>
      </c>
      <c r="AE6">
        <v>1.2572300000000001</v>
      </c>
      <c r="AF6">
        <v>1.2307399999999999</v>
      </c>
      <c r="AG6">
        <v>1.2971299999999999</v>
      </c>
      <c r="AH6">
        <v>1.0570600000000001</v>
      </c>
      <c r="AI6">
        <v>1.1789400000000001</v>
      </c>
      <c r="AJ6">
        <v>1288</v>
      </c>
      <c r="AK6">
        <v>2912</v>
      </c>
      <c r="AL6">
        <v>1283</v>
      </c>
      <c r="AM6">
        <v>3027</v>
      </c>
      <c r="AN6">
        <v>1319</v>
      </c>
      <c r="AO6">
        <v>2995</v>
      </c>
      <c r="AP6">
        <v>1354</v>
      </c>
      <c r="AQ6">
        <v>2979</v>
      </c>
      <c r="AR6">
        <v>44.776699999999998</v>
      </c>
      <c r="AS6">
        <v>1048.82</v>
      </c>
      <c r="AT6">
        <v>156.71899999999999</v>
      </c>
      <c r="AU6">
        <v>262.20499999999998</v>
      </c>
      <c r="AV6">
        <v>1761</v>
      </c>
      <c r="AW6">
        <v>280.46199999999999</v>
      </c>
      <c r="AX6">
        <v>247.345</v>
      </c>
      <c r="AY6">
        <v>312.23700000000002</v>
      </c>
      <c r="AZ6">
        <v>241.09100000000001</v>
      </c>
      <c r="BA6">
        <v>337.77199999999999</v>
      </c>
      <c r="BB6">
        <v>253.59899999999999</v>
      </c>
      <c r="BC6">
        <v>279.82299999999998</v>
      </c>
      <c r="BD6">
        <v>253.642</v>
      </c>
      <c r="BE6">
        <v>0.10308100000000001</v>
      </c>
      <c r="BF6">
        <v>9.6946199999999996E-2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0.75960899999999998</v>
      </c>
      <c r="BP6">
        <v>0.81929200000000002</v>
      </c>
      <c r="BQ6">
        <v>0.839055</v>
      </c>
      <c r="BR6">
        <v>0.853773</v>
      </c>
      <c r="BS6">
        <v>0.67668399999999995</v>
      </c>
      <c r="BT6">
        <v>0.79367600000000005</v>
      </c>
      <c r="BU6">
        <v>156</v>
      </c>
      <c r="BV6">
        <v>296</v>
      </c>
      <c r="BW6">
        <v>156</v>
      </c>
      <c r="BX6">
        <v>285</v>
      </c>
      <c r="BY6">
        <v>171</v>
      </c>
      <c r="BZ6">
        <v>277</v>
      </c>
      <c r="CA6">
        <v>141</v>
      </c>
      <c r="CB6">
        <v>279</v>
      </c>
      <c r="CC6">
        <v>0</v>
      </c>
    </row>
    <row r="7" spans="1:81" x14ac:dyDescent="0.25">
      <c r="A7">
        <v>20230802163428</v>
      </c>
      <c r="B7">
        <v>50</v>
      </c>
      <c r="C7">
        <v>5</v>
      </c>
      <c r="D7">
        <v>40</v>
      </c>
      <c r="E7">
        <v>0</v>
      </c>
      <c r="F7">
        <v>404.66800000000001</v>
      </c>
      <c r="G7">
        <v>638.55899999999997</v>
      </c>
      <c r="H7">
        <v>16073.1</v>
      </c>
      <c r="I7">
        <v>2234.96</v>
      </c>
      <c r="J7">
        <v>4018.29</v>
      </c>
      <c r="K7">
        <v>17204</v>
      </c>
      <c r="L7">
        <v>400.178</v>
      </c>
      <c r="M7">
        <v>386.57900000000001</v>
      </c>
      <c r="N7">
        <v>448.399</v>
      </c>
      <c r="O7">
        <v>387.12099999999998</v>
      </c>
      <c r="P7">
        <v>440.36500000000001</v>
      </c>
      <c r="Q7">
        <v>388.78500000000003</v>
      </c>
      <c r="R7">
        <v>432.07</v>
      </c>
      <c r="S7">
        <v>387.43700000000001</v>
      </c>
      <c r="T7">
        <v>0.15381300000000001</v>
      </c>
      <c r="U7">
        <v>0.15066399999999999</v>
      </c>
      <c r="V7">
        <v>0</v>
      </c>
      <c r="W7">
        <v>0</v>
      </c>
      <c r="X7">
        <v>0</v>
      </c>
      <c r="Y7">
        <v>0</v>
      </c>
      <c r="Z7">
        <f t="shared" si="0"/>
        <v>4.7052096309759639</v>
      </c>
      <c r="AA7">
        <f t="shared" si="1"/>
        <v>-2.64418922528241</v>
      </c>
      <c r="AB7">
        <f t="shared" si="2"/>
        <v>-0.19948460009935118</v>
      </c>
      <c r="AC7">
        <f t="shared" si="3"/>
        <v>-8.7745512964466528</v>
      </c>
      <c r="AD7">
        <v>1.23932</v>
      </c>
      <c r="AE7">
        <v>1.27932</v>
      </c>
      <c r="AF7">
        <v>1.2857499999999999</v>
      </c>
      <c r="AG7">
        <v>1.3120400000000001</v>
      </c>
      <c r="AH7">
        <v>1.05619</v>
      </c>
      <c r="AI7">
        <v>1.19872</v>
      </c>
      <c r="AJ7">
        <v>1689</v>
      </c>
      <c r="AK7">
        <v>2514</v>
      </c>
      <c r="AL7">
        <v>1739</v>
      </c>
      <c r="AM7">
        <v>2611</v>
      </c>
      <c r="AN7">
        <v>1764</v>
      </c>
      <c r="AO7">
        <v>2591</v>
      </c>
      <c r="AP7">
        <v>1681</v>
      </c>
      <c r="AQ7">
        <v>2615</v>
      </c>
      <c r="AR7">
        <v>42.755200000000002</v>
      </c>
      <c r="AS7">
        <v>1236.79</v>
      </c>
      <c r="AT7">
        <v>149.643</v>
      </c>
      <c r="AU7">
        <v>309.19799999999998</v>
      </c>
      <c r="AV7">
        <v>1922</v>
      </c>
      <c r="AW7">
        <v>288.52499999999998</v>
      </c>
      <c r="AX7">
        <v>270.22399999999999</v>
      </c>
      <c r="AY7">
        <v>376.07299999999998</v>
      </c>
      <c r="AZ7">
        <v>274.15300000000002</v>
      </c>
      <c r="BA7">
        <v>370.041</v>
      </c>
      <c r="BB7">
        <v>266.52199999999999</v>
      </c>
      <c r="BC7">
        <v>338.077</v>
      </c>
      <c r="BD7">
        <v>248.976</v>
      </c>
      <c r="BE7">
        <v>0.103723</v>
      </c>
      <c r="BF7">
        <v>9.9507499999999999E-2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0.77684299999999995</v>
      </c>
      <c r="BP7">
        <v>0.91190599999999999</v>
      </c>
      <c r="BQ7">
        <v>0.80266000000000004</v>
      </c>
      <c r="BR7">
        <v>0.88587400000000005</v>
      </c>
      <c r="BS7">
        <v>0.74366500000000002</v>
      </c>
      <c r="BT7">
        <v>0.78873199999999999</v>
      </c>
      <c r="BU7">
        <v>181</v>
      </c>
      <c r="BV7">
        <v>241</v>
      </c>
      <c r="BW7">
        <v>218</v>
      </c>
      <c r="BX7">
        <v>294</v>
      </c>
      <c r="BY7">
        <v>217</v>
      </c>
      <c r="BZ7">
        <v>272</v>
      </c>
      <c r="CA7">
        <v>208</v>
      </c>
      <c r="CB7">
        <v>291</v>
      </c>
      <c r="CC7">
        <v>0</v>
      </c>
    </row>
    <row r="8" spans="1:81" x14ac:dyDescent="0.25">
      <c r="A8">
        <v>20230802163559</v>
      </c>
      <c r="B8">
        <v>50</v>
      </c>
      <c r="C8">
        <v>5</v>
      </c>
      <c r="D8">
        <v>50</v>
      </c>
      <c r="E8">
        <v>0</v>
      </c>
      <c r="F8">
        <v>405.39600000000002</v>
      </c>
      <c r="G8">
        <v>623.952</v>
      </c>
      <c r="H8">
        <v>15589.9</v>
      </c>
      <c r="I8">
        <v>2183.83</v>
      </c>
      <c r="J8">
        <v>3897.48</v>
      </c>
      <c r="K8">
        <v>17000</v>
      </c>
      <c r="L8">
        <v>391.31799999999998</v>
      </c>
      <c r="M8">
        <v>379.37799999999999</v>
      </c>
      <c r="N8">
        <v>432.00099999999998</v>
      </c>
      <c r="O8">
        <v>387.85</v>
      </c>
      <c r="P8">
        <v>435.26400000000001</v>
      </c>
      <c r="Q8">
        <v>386.40199999999999</v>
      </c>
      <c r="R8">
        <v>450.03199999999998</v>
      </c>
      <c r="S8">
        <v>379.92200000000003</v>
      </c>
      <c r="T8">
        <v>0.15032400000000001</v>
      </c>
      <c r="U8">
        <v>0.14698700000000001</v>
      </c>
      <c r="V8">
        <v>0</v>
      </c>
      <c r="W8">
        <v>0</v>
      </c>
      <c r="X8">
        <v>0</v>
      </c>
      <c r="Y8">
        <v>0</v>
      </c>
      <c r="Z8">
        <f t="shared" si="0"/>
        <v>2.3301407070067661</v>
      </c>
      <c r="AA8">
        <f t="shared" si="1"/>
        <v>-7.2420619334160792</v>
      </c>
      <c r="AB8">
        <f t="shared" si="2"/>
        <v>-2.5094696969696946</v>
      </c>
      <c r="AC8">
        <f t="shared" si="3"/>
        <v>-6.5055537321425536</v>
      </c>
      <c r="AD8">
        <v>1.18079</v>
      </c>
      <c r="AE8">
        <v>1.2847999999999999</v>
      </c>
      <c r="AF8">
        <v>1.2559899999999999</v>
      </c>
      <c r="AG8">
        <v>1.31399</v>
      </c>
      <c r="AH8">
        <v>1.08246</v>
      </c>
      <c r="AI8">
        <v>1.18834</v>
      </c>
      <c r="AJ8">
        <v>2112</v>
      </c>
      <c r="AK8">
        <v>2085</v>
      </c>
      <c r="AL8">
        <v>2064</v>
      </c>
      <c r="AM8">
        <v>2135</v>
      </c>
      <c r="AN8">
        <v>2182</v>
      </c>
      <c r="AO8">
        <v>2117</v>
      </c>
      <c r="AP8">
        <v>2157</v>
      </c>
      <c r="AQ8">
        <v>2148</v>
      </c>
      <c r="AR8">
        <v>43.1539</v>
      </c>
      <c r="AS8">
        <v>1173.23</v>
      </c>
      <c r="AT8">
        <v>151.03899999999999</v>
      </c>
      <c r="AU8">
        <v>293.30700000000002</v>
      </c>
      <c r="AV8">
        <v>1904</v>
      </c>
      <c r="AW8">
        <v>280.25</v>
      </c>
      <c r="AX8">
        <v>248.19399999999999</v>
      </c>
      <c r="AY8">
        <v>375.76</v>
      </c>
      <c r="AZ8">
        <v>287.77300000000002</v>
      </c>
      <c r="BA8">
        <v>391.267</v>
      </c>
      <c r="BB8">
        <v>241.11600000000001</v>
      </c>
      <c r="BC8">
        <v>338.904</v>
      </c>
      <c r="BD8">
        <v>258.78399999999999</v>
      </c>
      <c r="BE8">
        <v>0.10397000000000001</v>
      </c>
      <c r="BF8">
        <v>9.3891100000000005E-2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0.78243200000000002</v>
      </c>
      <c r="BP8">
        <v>0.88837600000000005</v>
      </c>
      <c r="BQ8">
        <v>0.83646799999999999</v>
      </c>
      <c r="BR8">
        <v>0.78922700000000001</v>
      </c>
      <c r="BS8">
        <v>0.73737699999999995</v>
      </c>
      <c r="BT8">
        <v>0.78276500000000004</v>
      </c>
      <c r="BU8">
        <v>220</v>
      </c>
      <c r="BV8">
        <v>216</v>
      </c>
      <c r="BW8">
        <v>262</v>
      </c>
      <c r="BX8">
        <v>207</v>
      </c>
      <c r="BY8">
        <v>273</v>
      </c>
      <c r="BZ8">
        <v>224</v>
      </c>
      <c r="CA8">
        <v>303</v>
      </c>
      <c r="CB8">
        <v>199</v>
      </c>
      <c r="CC8">
        <v>0</v>
      </c>
    </row>
    <row r="9" spans="1:81" x14ac:dyDescent="0.25">
      <c r="A9">
        <v>20230803084125</v>
      </c>
      <c r="B9">
        <v>70</v>
      </c>
      <c r="C9">
        <v>5</v>
      </c>
      <c r="D9">
        <v>0</v>
      </c>
      <c r="E9">
        <v>0</v>
      </c>
      <c r="F9">
        <v>425.93900000000002</v>
      </c>
      <c r="G9">
        <v>938.76199999999994</v>
      </c>
      <c r="H9">
        <v>23000.799999999999</v>
      </c>
      <c r="I9">
        <v>3285.67</v>
      </c>
      <c r="J9">
        <v>5750.21</v>
      </c>
      <c r="K9">
        <v>23902</v>
      </c>
      <c r="L9">
        <v>0</v>
      </c>
      <c r="M9">
        <v>427.96100000000001</v>
      </c>
      <c r="N9">
        <v>0</v>
      </c>
      <c r="O9">
        <v>421.4</v>
      </c>
      <c r="P9">
        <v>0</v>
      </c>
      <c r="Q9">
        <v>424.32400000000001</v>
      </c>
      <c r="R9">
        <v>0</v>
      </c>
      <c r="S9">
        <v>430.11500000000001</v>
      </c>
      <c r="T9">
        <v>0</v>
      </c>
      <c r="U9">
        <v>0.161161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1.2748299999999999</v>
      </c>
      <c r="AF9">
        <v>0</v>
      </c>
      <c r="AG9">
        <v>1.3283199999999999</v>
      </c>
      <c r="AH9">
        <v>0</v>
      </c>
      <c r="AI9">
        <v>1.21353</v>
      </c>
      <c r="AJ9">
        <v>0</v>
      </c>
      <c r="AK9">
        <v>5825</v>
      </c>
      <c r="AL9">
        <v>0</v>
      </c>
      <c r="AM9">
        <v>5977</v>
      </c>
      <c r="AN9">
        <v>0</v>
      </c>
      <c r="AO9">
        <v>6076</v>
      </c>
      <c r="AP9">
        <v>0</v>
      </c>
      <c r="AQ9">
        <v>6024</v>
      </c>
      <c r="AR9">
        <v>91.334900000000005</v>
      </c>
      <c r="AS9">
        <v>2098.0700000000002</v>
      </c>
      <c r="AT9">
        <v>319.67200000000003</v>
      </c>
      <c r="AU9">
        <v>524.51700000000005</v>
      </c>
      <c r="AV9">
        <v>2924</v>
      </c>
      <c r="AW9">
        <v>0</v>
      </c>
      <c r="AX9">
        <v>371.49799999999999</v>
      </c>
      <c r="AY9">
        <v>0</v>
      </c>
      <c r="AZ9">
        <v>362.53</v>
      </c>
      <c r="BA9">
        <v>0</v>
      </c>
      <c r="BB9">
        <v>370.53199999999998</v>
      </c>
      <c r="BC9">
        <v>0</v>
      </c>
      <c r="BD9">
        <v>385.62299999999999</v>
      </c>
      <c r="BE9">
        <v>0</v>
      </c>
      <c r="BF9">
        <v>0.127385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0.91016799999999998</v>
      </c>
      <c r="BQ9">
        <v>0</v>
      </c>
      <c r="BR9">
        <v>0.99458400000000002</v>
      </c>
      <c r="BS9">
        <v>0</v>
      </c>
      <c r="BT9">
        <v>0.94630300000000001</v>
      </c>
      <c r="BU9">
        <v>0</v>
      </c>
      <c r="BV9">
        <v>717</v>
      </c>
      <c r="BW9">
        <v>0</v>
      </c>
      <c r="BX9">
        <v>717</v>
      </c>
      <c r="BY9">
        <v>0</v>
      </c>
      <c r="BZ9">
        <v>735</v>
      </c>
      <c r="CA9">
        <v>0</v>
      </c>
      <c r="CB9">
        <v>755</v>
      </c>
      <c r="CC9">
        <v>0</v>
      </c>
    </row>
    <row r="10" spans="1:81" x14ac:dyDescent="0.25">
      <c r="A10">
        <v>20230803084316</v>
      </c>
      <c r="B10">
        <v>70</v>
      </c>
      <c r="C10">
        <v>5</v>
      </c>
      <c r="D10">
        <v>10</v>
      </c>
      <c r="E10">
        <v>0</v>
      </c>
      <c r="F10">
        <v>414.935</v>
      </c>
      <c r="G10">
        <v>932.24699999999996</v>
      </c>
      <c r="H10">
        <v>22633.7</v>
      </c>
      <c r="I10">
        <v>3262.87</v>
      </c>
      <c r="J10">
        <v>5658.42</v>
      </c>
      <c r="K10">
        <v>23866</v>
      </c>
      <c r="L10">
        <v>430.40899999999999</v>
      </c>
      <c r="M10">
        <v>412.71899999999999</v>
      </c>
      <c r="N10">
        <v>418.63900000000001</v>
      </c>
      <c r="O10">
        <v>409.892</v>
      </c>
      <c r="P10">
        <v>418.26</v>
      </c>
      <c r="Q10">
        <v>417.577</v>
      </c>
      <c r="R10">
        <v>435.21199999999999</v>
      </c>
      <c r="S10">
        <v>414.58699999999999</v>
      </c>
      <c r="T10">
        <v>0.16675200000000001</v>
      </c>
      <c r="U10">
        <v>0.158497</v>
      </c>
      <c r="V10">
        <v>0</v>
      </c>
      <c r="W10">
        <v>0</v>
      </c>
      <c r="X10">
        <v>0</v>
      </c>
      <c r="Y10">
        <v>0</v>
      </c>
      <c r="Z10">
        <v>0</v>
      </c>
      <c r="AA10">
        <f>(AD10-1.27483)/1.27483*100</f>
        <v>-8.5164296415992595</v>
      </c>
      <c r="AB10">
        <f>(AF10-1.32832)/1.32832*100</f>
        <v>-4.8723199229101333</v>
      </c>
      <c r="AC10">
        <f>(AH10-1.21353)/1.21353*100</f>
        <v>-9.7583084060550611</v>
      </c>
      <c r="AD10">
        <v>1.1662600000000001</v>
      </c>
      <c r="AE10">
        <v>1.27335</v>
      </c>
      <c r="AF10">
        <v>1.2636000000000001</v>
      </c>
      <c r="AG10">
        <v>1.3247500000000001</v>
      </c>
      <c r="AH10">
        <v>1.09511</v>
      </c>
      <c r="AI10">
        <v>1.1988799999999999</v>
      </c>
      <c r="AJ10">
        <v>591</v>
      </c>
      <c r="AK10">
        <v>5260</v>
      </c>
      <c r="AL10">
        <v>601</v>
      </c>
      <c r="AM10">
        <v>5338</v>
      </c>
      <c r="AN10">
        <v>597</v>
      </c>
      <c r="AO10">
        <v>5438</v>
      </c>
      <c r="AP10">
        <v>628</v>
      </c>
      <c r="AQ10">
        <v>5413</v>
      </c>
      <c r="AR10">
        <v>79.021199999999993</v>
      </c>
      <c r="AS10">
        <v>1864.18</v>
      </c>
      <c r="AT10">
        <v>276.57400000000001</v>
      </c>
      <c r="AU10">
        <v>466.04399999999998</v>
      </c>
      <c r="AV10">
        <v>2861</v>
      </c>
      <c r="AW10">
        <v>320.37700000000001</v>
      </c>
      <c r="AX10">
        <v>308.06200000000001</v>
      </c>
      <c r="AY10">
        <v>326.286</v>
      </c>
      <c r="AZ10">
        <v>300.47899999999998</v>
      </c>
      <c r="BA10">
        <v>286.47399999999999</v>
      </c>
      <c r="BB10">
        <v>280.40100000000001</v>
      </c>
      <c r="BC10">
        <v>345.80500000000001</v>
      </c>
      <c r="BD10">
        <v>315.91899999999998</v>
      </c>
      <c r="BE10">
        <v>0.117824</v>
      </c>
      <c r="BF10">
        <v>0.113369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0.84123199999999998</v>
      </c>
      <c r="BP10">
        <v>0.86918899999999999</v>
      </c>
      <c r="BQ10">
        <v>0.73297199999999996</v>
      </c>
      <c r="BR10">
        <v>0.887629</v>
      </c>
      <c r="BS10">
        <v>0.74429299999999998</v>
      </c>
      <c r="BT10">
        <v>0.85616700000000001</v>
      </c>
      <c r="BU10">
        <v>77</v>
      </c>
      <c r="BV10">
        <v>617</v>
      </c>
      <c r="BW10">
        <v>77</v>
      </c>
      <c r="BX10">
        <v>631</v>
      </c>
      <c r="BY10">
        <v>76</v>
      </c>
      <c r="BZ10">
        <v>664</v>
      </c>
      <c r="CA10">
        <v>87</v>
      </c>
      <c r="CB10">
        <v>632</v>
      </c>
      <c r="CC10">
        <v>0</v>
      </c>
    </row>
    <row r="11" spans="1:81" x14ac:dyDescent="0.25">
      <c r="A11">
        <v>20230803084514</v>
      </c>
      <c r="B11">
        <v>70</v>
      </c>
      <c r="C11">
        <v>5</v>
      </c>
      <c r="D11">
        <v>20</v>
      </c>
      <c r="E11">
        <v>0</v>
      </c>
      <c r="F11">
        <v>409.495</v>
      </c>
      <c r="G11">
        <v>930.16899999999998</v>
      </c>
      <c r="H11">
        <v>22494.7</v>
      </c>
      <c r="I11">
        <v>3255.59</v>
      </c>
      <c r="J11">
        <v>5623.67</v>
      </c>
      <c r="K11">
        <v>23975</v>
      </c>
      <c r="L11">
        <v>407.63900000000001</v>
      </c>
      <c r="M11">
        <v>411.40600000000001</v>
      </c>
      <c r="N11">
        <v>424.245</v>
      </c>
      <c r="O11">
        <v>406.25</v>
      </c>
      <c r="P11">
        <v>424.63299999999998</v>
      </c>
      <c r="Q11">
        <v>409.37799999999999</v>
      </c>
      <c r="R11">
        <v>436.67399999999998</v>
      </c>
      <c r="S11">
        <v>397.30500000000001</v>
      </c>
      <c r="T11">
        <v>0.15864700000000001</v>
      </c>
      <c r="U11">
        <v>0.15804199999999999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ref="AA11:AA14" si="4">(AD11-1.27483)/1.27483*100</f>
        <v>-6.4079132119576592</v>
      </c>
      <c r="AB11">
        <f t="shared" ref="AB11:AB14" si="5">(AF11-1.32832)/1.32832*100</f>
        <v>-5.8013129366417662</v>
      </c>
      <c r="AC11">
        <f t="shared" ref="AC11:AC14" si="6">(AH11-1.21353)/1.21353*100</f>
        <v>-10.171977619012303</v>
      </c>
      <c r="AD11">
        <v>1.1931400000000001</v>
      </c>
      <c r="AE11">
        <v>1.27519</v>
      </c>
      <c r="AF11">
        <v>1.25126</v>
      </c>
      <c r="AG11">
        <v>1.3321799999999999</v>
      </c>
      <c r="AH11">
        <v>1.09009</v>
      </c>
      <c r="AI11">
        <v>1.1754199999999999</v>
      </c>
      <c r="AJ11">
        <v>1196</v>
      </c>
      <c r="AK11">
        <v>4685</v>
      </c>
      <c r="AL11">
        <v>1178</v>
      </c>
      <c r="AM11">
        <v>4813</v>
      </c>
      <c r="AN11">
        <v>1213</v>
      </c>
      <c r="AO11">
        <v>4718</v>
      </c>
      <c r="AP11">
        <v>1243</v>
      </c>
      <c r="AQ11">
        <v>4929</v>
      </c>
      <c r="AR11">
        <v>73.047700000000006</v>
      </c>
      <c r="AS11">
        <v>1712.34</v>
      </c>
      <c r="AT11">
        <v>255.667</v>
      </c>
      <c r="AU11">
        <v>428.08600000000001</v>
      </c>
      <c r="AV11">
        <v>2640</v>
      </c>
      <c r="AW11">
        <v>307.94</v>
      </c>
      <c r="AX11">
        <v>291.76600000000002</v>
      </c>
      <c r="AY11">
        <v>366.84199999999998</v>
      </c>
      <c r="AZ11">
        <v>301.95499999999998</v>
      </c>
      <c r="BA11">
        <v>365.28300000000002</v>
      </c>
      <c r="BB11">
        <v>294.36099999999999</v>
      </c>
      <c r="BC11">
        <v>337.76</v>
      </c>
      <c r="BD11">
        <v>296.05</v>
      </c>
      <c r="BE11">
        <v>0.114499</v>
      </c>
      <c r="BF11">
        <v>0.107471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0.84814199999999995</v>
      </c>
      <c r="BP11">
        <v>0.89743700000000004</v>
      </c>
      <c r="BQ11">
        <v>0.80628200000000005</v>
      </c>
      <c r="BR11">
        <v>0.90572900000000001</v>
      </c>
      <c r="BS11">
        <v>0.76348499999999997</v>
      </c>
      <c r="BT11">
        <v>0.86143800000000004</v>
      </c>
      <c r="BU11">
        <v>133</v>
      </c>
      <c r="BV11">
        <v>538</v>
      </c>
      <c r="BW11">
        <v>146</v>
      </c>
      <c r="BX11">
        <v>507</v>
      </c>
      <c r="BY11">
        <v>145</v>
      </c>
      <c r="BZ11">
        <v>518</v>
      </c>
      <c r="CA11">
        <v>154</v>
      </c>
      <c r="CB11">
        <v>499</v>
      </c>
      <c r="CC11">
        <v>0</v>
      </c>
    </row>
    <row r="12" spans="1:81" x14ac:dyDescent="0.25">
      <c r="A12">
        <v>20230803084707</v>
      </c>
      <c r="B12">
        <v>70</v>
      </c>
      <c r="C12">
        <v>5</v>
      </c>
      <c r="D12">
        <v>30</v>
      </c>
      <c r="E12">
        <v>0</v>
      </c>
      <c r="F12">
        <v>430.05500000000001</v>
      </c>
      <c r="G12">
        <v>965.52</v>
      </c>
      <c r="H12">
        <v>22666.1</v>
      </c>
      <c r="I12">
        <v>3379.32</v>
      </c>
      <c r="J12">
        <v>5666.54</v>
      </c>
      <c r="K12">
        <v>24137</v>
      </c>
      <c r="L12">
        <v>426.87700000000001</v>
      </c>
      <c r="M12">
        <v>412.94499999999999</v>
      </c>
      <c r="N12">
        <v>470.26799999999997</v>
      </c>
      <c r="O12">
        <v>413.20299999999997</v>
      </c>
      <c r="P12">
        <v>477.67599999999999</v>
      </c>
      <c r="Q12">
        <v>416.94900000000001</v>
      </c>
      <c r="R12">
        <v>470.84800000000001</v>
      </c>
      <c r="S12">
        <v>421.96499999999997</v>
      </c>
      <c r="T12">
        <v>0.165461</v>
      </c>
      <c r="U12">
        <v>0.15929399999999999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4"/>
        <v>-5.1904959877003085</v>
      </c>
      <c r="AB12">
        <f t="shared" si="5"/>
        <v>-5.7960431221392357</v>
      </c>
      <c r="AC12">
        <f t="shared" si="6"/>
        <v>-12.675417995434813</v>
      </c>
      <c r="AD12">
        <v>1.2086600000000001</v>
      </c>
      <c r="AE12">
        <v>1.29186</v>
      </c>
      <c r="AF12">
        <v>1.2513300000000001</v>
      </c>
      <c r="AG12">
        <v>1.3404</v>
      </c>
      <c r="AH12">
        <v>1.0597099999999999</v>
      </c>
      <c r="AI12">
        <v>1.2099299999999999</v>
      </c>
      <c r="AJ12">
        <v>1866</v>
      </c>
      <c r="AK12">
        <v>4123</v>
      </c>
      <c r="AL12">
        <v>1823</v>
      </c>
      <c r="AM12">
        <v>4158</v>
      </c>
      <c r="AN12">
        <v>1899</v>
      </c>
      <c r="AO12">
        <v>4292</v>
      </c>
      <c r="AP12">
        <v>1788</v>
      </c>
      <c r="AQ12">
        <v>4188</v>
      </c>
      <c r="AR12">
        <v>80.457700000000003</v>
      </c>
      <c r="AS12">
        <v>1913.48</v>
      </c>
      <c r="AT12">
        <v>281.60199999999998</v>
      </c>
      <c r="AU12">
        <v>478.37</v>
      </c>
      <c r="AV12">
        <v>2930</v>
      </c>
      <c r="AW12">
        <v>309.81200000000001</v>
      </c>
      <c r="AX12">
        <v>317.88900000000001</v>
      </c>
      <c r="AY12">
        <v>440.78899999999999</v>
      </c>
      <c r="AZ12">
        <v>304.60700000000003</v>
      </c>
      <c r="BA12">
        <v>442.488</v>
      </c>
      <c r="BB12">
        <v>278.18799999999999</v>
      </c>
      <c r="BC12">
        <v>380.64299999999997</v>
      </c>
      <c r="BD12">
        <v>296.22300000000001</v>
      </c>
      <c r="BE12">
        <v>0.11169900000000001</v>
      </c>
      <c r="BF12">
        <v>0.116699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0.85639600000000005</v>
      </c>
      <c r="BP12">
        <v>0.90012800000000004</v>
      </c>
      <c r="BQ12">
        <v>0.88842500000000002</v>
      </c>
      <c r="BR12">
        <v>0.861093</v>
      </c>
      <c r="BS12">
        <v>0.74500900000000003</v>
      </c>
      <c r="BT12">
        <v>0.86633000000000004</v>
      </c>
      <c r="BU12">
        <v>223</v>
      </c>
      <c r="BV12">
        <v>476</v>
      </c>
      <c r="BW12">
        <v>251</v>
      </c>
      <c r="BX12">
        <v>463</v>
      </c>
      <c r="BY12">
        <v>260</v>
      </c>
      <c r="BZ12">
        <v>484</v>
      </c>
      <c r="CA12">
        <v>294</v>
      </c>
      <c r="CB12">
        <v>479</v>
      </c>
      <c r="CC12">
        <v>19</v>
      </c>
    </row>
    <row r="13" spans="1:81" x14ac:dyDescent="0.25">
      <c r="A13">
        <v>20230803084901</v>
      </c>
      <c r="B13">
        <v>70</v>
      </c>
      <c r="C13">
        <v>5</v>
      </c>
      <c r="D13">
        <v>40</v>
      </c>
      <c r="E13">
        <v>0</v>
      </c>
      <c r="F13">
        <v>433.81200000000001</v>
      </c>
      <c r="G13">
        <v>960.87099999999998</v>
      </c>
      <c r="H13">
        <v>22783</v>
      </c>
      <c r="I13">
        <v>3363.05</v>
      </c>
      <c r="J13">
        <v>5695.74</v>
      </c>
      <c r="K13">
        <v>24245</v>
      </c>
      <c r="L13">
        <v>422.90499999999997</v>
      </c>
      <c r="M13">
        <v>412.82299999999998</v>
      </c>
      <c r="N13">
        <v>477.637</v>
      </c>
      <c r="O13">
        <v>410.05</v>
      </c>
      <c r="P13">
        <v>496.71300000000002</v>
      </c>
      <c r="Q13">
        <v>408.09500000000003</v>
      </c>
      <c r="R13">
        <v>476.16199999999998</v>
      </c>
      <c r="S13">
        <v>410.423</v>
      </c>
      <c r="T13">
        <v>0.164689</v>
      </c>
      <c r="U13">
        <v>0.160107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4"/>
        <v>-2.0394876179568886</v>
      </c>
      <c r="AB13">
        <f t="shared" si="5"/>
        <v>-4.3024271259937397</v>
      </c>
      <c r="AC13">
        <f t="shared" si="6"/>
        <v>-12.785839657857654</v>
      </c>
      <c r="AD13">
        <v>1.2488300000000001</v>
      </c>
      <c r="AE13">
        <v>1.2947500000000001</v>
      </c>
      <c r="AF13">
        <v>1.2711699999999999</v>
      </c>
      <c r="AG13">
        <v>1.3328800000000001</v>
      </c>
      <c r="AH13">
        <v>1.05837</v>
      </c>
      <c r="AI13">
        <v>1.2077100000000001</v>
      </c>
      <c r="AJ13">
        <v>2461</v>
      </c>
      <c r="AK13">
        <v>3470</v>
      </c>
      <c r="AL13">
        <v>2417</v>
      </c>
      <c r="AM13">
        <v>3715</v>
      </c>
      <c r="AN13">
        <v>2481</v>
      </c>
      <c r="AO13">
        <v>3604</v>
      </c>
      <c r="AP13">
        <v>2453</v>
      </c>
      <c r="AQ13">
        <v>3644</v>
      </c>
      <c r="AR13">
        <v>72.521199999999993</v>
      </c>
      <c r="AS13">
        <v>1917.75</v>
      </c>
      <c r="AT13">
        <v>253.82400000000001</v>
      </c>
      <c r="AU13">
        <v>479.43799999999999</v>
      </c>
      <c r="AV13">
        <v>2871</v>
      </c>
      <c r="AW13">
        <v>317.99299999999999</v>
      </c>
      <c r="AX13">
        <v>297.62900000000002</v>
      </c>
      <c r="AY13">
        <v>489.80500000000001</v>
      </c>
      <c r="AZ13">
        <v>282.68400000000003</v>
      </c>
      <c r="BA13">
        <v>474.62700000000001</v>
      </c>
      <c r="BB13">
        <v>303.99799999999999</v>
      </c>
      <c r="BC13">
        <v>394.18</v>
      </c>
      <c r="BD13">
        <v>306.63499999999999</v>
      </c>
      <c r="BE13">
        <v>0.115222</v>
      </c>
      <c r="BF13">
        <v>0.11004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0.90458300000000003</v>
      </c>
      <c r="BP13">
        <v>0.890621</v>
      </c>
      <c r="BQ13">
        <v>0.85893200000000003</v>
      </c>
      <c r="BR13">
        <v>0.91507499999999997</v>
      </c>
      <c r="BS13">
        <v>0.751606</v>
      </c>
      <c r="BT13">
        <v>0.84776700000000005</v>
      </c>
      <c r="BU13">
        <v>277</v>
      </c>
      <c r="BV13">
        <v>369</v>
      </c>
      <c r="BW13">
        <v>333</v>
      </c>
      <c r="BX13">
        <v>364</v>
      </c>
      <c r="BY13">
        <v>367</v>
      </c>
      <c r="BZ13">
        <v>401</v>
      </c>
      <c r="CA13">
        <v>355</v>
      </c>
      <c r="CB13">
        <v>405</v>
      </c>
      <c r="CC13">
        <v>42</v>
      </c>
    </row>
    <row r="14" spans="1:81" x14ac:dyDescent="0.25">
      <c r="A14">
        <v>20230803085103</v>
      </c>
      <c r="B14">
        <v>70</v>
      </c>
      <c r="C14">
        <v>5</v>
      </c>
      <c r="D14">
        <v>50</v>
      </c>
      <c r="E14">
        <v>0</v>
      </c>
      <c r="F14">
        <v>487.77199999999999</v>
      </c>
      <c r="G14">
        <v>1002.03</v>
      </c>
      <c r="H14">
        <v>22782.5</v>
      </c>
      <c r="I14">
        <v>3507.09</v>
      </c>
      <c r="J14">
        <v>5695.63</v>
      </c>
      <c r="K14">
        <v>24272</v>
      </c>
      <c r="L14">
        <v>441.839</v>
      </c>
      <c r="M14">
        <v>415.524</v>
      </c>
      <c r="N14">
        <v>587.74199999999996</v>
      </c>
      <c r="O14">
        <v>416.35399999999998</v>
      </c>
      <c r="P14">
        <v>589.11</v>
      </c>
      <c r="Q14">
        <v>418.93400000000003</v>
      </c>
      <c r="R14">
        <v>608.97500000000002</v>
      </c>
      <c r="S14">
        <v>423.572</v>
      </c>
      <c r="T14">
        <v>0.169518</v>
      </c>
      <c r="U14">
        <v>0.16228600000000001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4"/>
        <v>-3.0662911917667337</v>
      </c>
      <c r="AB14">
        <f t="shared" si="5"/>
        <v>-4.5877499397735484</v>
      </c>
      <c r="AC14">
        <f t="shared" si="6"/>
        <v>-12.597133981030554</v>
      </c>
      <c r="AD14">
        <v>1.2357400000000001</v>
      </c>
      <c r="AE14">
        <v>1.31321</v>
      </c>
      <c r="AF14">
        <v>1.26738</v>
      </c>
      <c r="AG14">
        <v>1.3685</v>
      </c>
      <c r="AH14">
        <v>1.0606599999999999</v>
      </c>
      <c r="AI14">
        <v>1.2485999999999999</v>
      </c>
      <c r="AJ14">
        <v>3084</v>
      </c>
      <c r="AK14">
        <v>2953</v>
      </c>
      <c r="AL14">
        <v>3063</v>
      </c>
      <c r="AM14">
        <v>3078</v>
      </c>
      <c r="AN14">
        <v>3014</v>
      </c>
      <c r="AO14">
        <v>3054</v>
      </c>
      <c r="AP14">
        <v>3022</v>
      </c>
      <c r="AQ14">
        <v>3004</v>
      </c>
      <c r="AR14">
        <v>76.701099999999997</v>
      </c>
      <c r="AS14">
        <v>2139.87</v>
      </c>
      <c r="AT14">
        <v>268.45400000000001</v>
      </c>
      <c r="AU14">
        <v>534.96799999999996</v>
      </c>
      <c r="AV14">
        <v>3204</v>
      </c>
      <c r="AW14">
        <v>310.34800000000001</v>
      </c>
      <c r="AX14">
        <v>280.73399999999998</v>
      </c>
      <c r="AY14">
        <v>647.25400000000002</v>
      </c>
      <c r="AZ14">
        <v>326.86599999999999</v>
      </c>
      <c r="BA14">
        <v>667.61900000000003</v>
      </c>
      <c r="BB14">
        <v>292.49400000000003</v>
      </c>
      <c r="BC14">
        <v>602.31399999999996</v>
      </c>
      <c r="BD14">
        <v>287.72800000000001</v>
      </c>
      <c r="BE14">
        <v>0.109597</v>
      </c>
      <c r="BF14">
        <v>0.105656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0.86235200000000001</v>
      </c>
      <c r="BP14">
        <v>0.92159500000000005</v>
      </c>
      <c r="BQ14">
        <v>0.88829100000000005</v>
      </c>
      <c r="BR14">
        <v>0.88573100000000005</v>
      </c>
      <c r="BS14">
        <v>0.79278899999999997</v>
      </c>
      <c r="BT14">
        <v>0.825291</v>
      </c>
      <c r="BU14">
        <v>374</v>
      </c>
      <c r="BV14">
        <v>338</v>
      </c>
      <c r="BW14">
        <v>552</v>
      </c>
      <c r="BX14">
        <v>322</v>
      </c>
      <c r="BY14">
        <v>464</v>
      </c>
      <c r="BZ14">
        <v>318</v>
      </c>
      <c r="CA14">
        <v>513</v>
      </c>
      <c r="CB14">
        <v>323</v>
      </c>
      <c r="CC14">
        <v>52</v>
      </c>
    </row>
    <row r="16" spans="1:81" x14ac:dyDescent="0.25">
      <c r="A16">
        <v>20230803095107</v>
      </c>
      <c r="B16">
        <v>140</v>
      </c>
      <c r="C16">
        <v>5</v>
      </c>
      <c r="D16">
        <v>0</v>
      </c>
      <c r="E16">
        <v>0</v>
      </c>
      <c r="F16">
        <v>1472.69</v>
      </c>
      <c r="G16">
        <v>4253.8599999999997</v>
      </c>
      <c r="H16">
        <v>49002.6</v>
      </c>
      <c r="I16">
        <v>14888.5</v>
      </c>
      <c r="J16">
        <v>12250.6</v>
      </c>
      <c r="K16">
        <v>49249</v>
      </c>
      <c r="L16">
        <v>0</v>
      </c>
      <c r="M16">
        <v>1500.87</v>
      </c>
      <c r="N16">
        <v>0</v>
      </c>
      <c r="O16">
        <v>1479.19</v>
      </c>
      <c r="P16">
        <v>0</v>
      </c>
      <c r="Q16">
        <v>1448.76</v>
      </c>
      <c r="R16">
        <v>0</v>
      </c>
      <c r="S16">
        <v>1462.56</v>
      </c>
      <c r="T16">
        <v>0</v>
      </c>
      <c r="U16">
        <v>0.34779300000000002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1.34192</v>
      </c>
      <c r="AF16">
        <v>0</v>
      </c>
      <c r="AG16">
        <v>1.38855</v>
      </c>
      <c r="AH16">
        <v>0</v>
      </c>
      <c r="AI16">
        <v>1.2404900000000001</v>
      </c>
      <c r="AJ16">
        <v>0</v>
      </c>
      <c r="AK16">
        <v>12231</v>
      </c>
      <c r="AL16">
        <v>0</v>
      </c>
      <c r="AM16">
        <v>12177</v>
      </c>
      <c r="AN16">
        <v>0</v>
      </c>
      <c r="AO16">
        <v>12474</v>
      </c>
      <c r="AP16">
        <v>0</v>
      </c>
      <c r="AQ16">
        <v>12367</v>
      </c>
      <c r="AR16">
        <v>1868.96</v>
      </c>
      <c r="AS16">
        <v>19167.599999999999</v>
      </c>
      <c r="AT16">
        <v>6541.37</v>
      </c>
      <c r="AU16">
        <v>4791.8900000000003</v>
      </c>
      <c r="AV16">
        <v>21890</v>
      </c>
      <c r="AW16">
        <v>0</v>
      </c>
      <c r="AX16">
        <v>1560.08</v>
      </c>
      <c r="AY16">
        <v>0</v>
      </c>
      <c r="AZ16">
        <v>1536.18</v>
      </c>
      <c r="BA16">
        <v>0</v>
      </c>
      <c r="BB16">
        <v>1497.58</v>
      </c>
      <c r="BC16">
        <v>0</v>
      </c>
      <c r="BD16">
        <v>1505.91</v>
      </c>
      <c r="BE16">
        <v>0</v>
      </c>
      <c r="BF16">
        <v>0.34292899999999998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1.1833400000000001</v>
      </c>
      <c r="BQ16">
        <v>0</v>
      </c>
      <c r="BR16">
        <v>1.22604</v>
      </c>
      <c r="BS16">
        <v>0</v>
      </c>
      <c r="BT16">
        <v>1.0892299999999999</v>
      </c>
      <c r="BU16">
        <v>0</v>
      </c>
      <c r="BV16">
        <v>5450</v>
      </c>
      <c r="BW16">
        <v>0</v>
      </c>
      <c r="BX16">
        <v>5375</v>
      </c>
      <c r="BY16">
        <v>0</v>
      </c>
      <c r="BZ16">
        <v>5517</v>
      </c>
      <c r="CA16">
        <v>0</v>
      </c>
      <c r="CB16">
        <v>5548</v>
      </c>
      <c r="CC16">
        <v>5074</v>
      </c>
    </row>
    <row r="17" spans="1:81" x14ac:dyDescent="0.25">
      <c r="A17">
        <v>20230803095853</v>
      </c>
      <c r="B17">
        <v>140</v>
      </c>
      <c r="C17">
        <v>5</v>
      </c>
      <c r="D17">
        <v>10</v>
      </c>
      <c r="E17">
        <v>0</v>
      </c>
      <c r="F17">
        <v>1477.1</v>
      </c>
      <c r="G17">
        <v>4137.09</v>
      </c>
      <c r="H17">
        <v>48899.4</v>
      </c>
      <c r="I17">
        <v>14479.8</v>
      </c>
      <c r="J17">
        <v>12224.9</v>
      </c>
      <c r="K17">
        <v>49217</v>
      </c>
      <c r="L17">
        <v>1335.93</v>
      </c>
      <c r="M17">
        <v>1486.4</v>
      </c>
      <c r="N17">
        <v>1453.49</v>
      </c>
      <c r="O17">
        <v>1480.68</v>
      </c>
      <c r="P17">
        <v>1445.24</v>
      </c>
      <c r="Q17">
        <v>1465.94</v>
      </c>
      <c r="R17">
        <v>1567.74</v>
      </c>
      <c r="S17">
        <v>1486.81</v>
      </c>
      <c r="T17">
        <v>0.31900800000000001</v>
      </c>
      <c r="U17">
        <v>0.34372000000000003</v>
      </c>
      <c r="V17">
        <v>0</v>
      </c>
      <c r="W17">
        <v>0</v>
      </c>
      <c r="X17">
        <v>0</v>
      </c>
      <c r="Y17">
        <v>0</v>
      </c>
      <c r="Z17">
        <v>0</v>
      </c>
      <c r="AA17">
        <f>(AD17-1.34192)/1.34192*100</f>
        <v>-11.404554667938481</v>
      </c>
      <c r="AB17">
        <f>(AF17-1.38855)/1.38855*100</f>
        <v>-10.070937308703321</v>
      </c>
      <c r="AC17">
        <f>(AH17-1.24049)/1.24049*100</f>
        <v>-16.379011519641441</v>
      </c>
      <c r="AD17">
        <v>1.1888799999999999</v>
      </c>
      <c r="AE17">
        <v>1.34378</v>
      </c>
      <c r="AF17">
        <v>1.24871</v>
      </c>
      <c r="AG17">
        <v>1.4096200000000001</v>
      </c>
      <c r="AH17">
        <v>1.03731</v>
      </c>
      <c r="AI17">
        <v>1.25726</v>
      </c>
      <c r="AJ17">
        <v>1235</v>
      </c>
      <c r="AK17">
        <v>10890</v>
      </c>
      <c r="AL17">
        <v>1220</v>
      </c>
      <c r="AM17">
        <v>11180</v>
      </c>
      <c r="AN17">
        <v>1254</v>
      </c>
      <c r="AO17">
        <v>10977</v>
      </c>
      <c r="AP17">
        <v>1275</v>
      </c>
      <c r="AQ17">
        <v>11186</v>
      </c>
      <c r="AR17">
        <v>1718</v>
      </c>
      <c r="AS17">
        <v>17882.099999999999</v>
      </c>
      <c r="AT17">
        <v>6013.01</v>
      </c>
      <c r="AU17">
        <v>4470.5200000000004</v>
      </c>
      <c r="AV17">
        <v>21642</v>
      </c>
      <c r="AW17">
        <v>1262.56</v>
      </c>
      <c r="AX17">
        <v>1491.33</v>
      </c>
      <c r="AY17">
        <v>1439.28</v>
      </c>
      <c r="AZ17">
        <v>1500.32</v>
      </c>
      <c r="BA17">
        <v>1474.03</v>
      </c>
      <c r="BB17">
        <v>1475.4</v>
      </c>
      <c r="BC17">
        <v>1558.51</v>
      </c>
      <c r="BD17">
        <v>1535.02</v>
      </c>
      <c r="BE17">
        <v>0.29003400000000001</v>
      </c>
      <c r="BF17">
        <v>0.32202199999999997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0.925234</v>
      </c>
      <c r="BP17">
        <v>1.12618</v>
      </c>
      <c r="BQ17">
        <v>0.97479899999999997</v>
      </c>
      <c r="BR17">
        <v>1.1837200000000001</v>
      </c>
      <c r="BS17">
        <v>0.78526899999999999</v>
      </c>
      <c r="BT17">
        <v>1.0636699999999999</v>
      </c>
      <c r="BU17">
        <v>533</v>
      </c>
      <c r="BV17">
        <v>4855</v>
      </c>
      <c r="BW17">
        <v>537</v>
      </c>
      <c r="BX17">
        <v>4936</v>
      </c>
      <c r="BY17">
        <v>539</v>
      </c>
      <c r="BZ17">
        <v>4762</v>
      </c>
      <c r="CA17">
        <v>592</v>
      </c>
      <c r="CB17">
        <v>4888</v>
      </c>
      <c r="CC17">
        <v>4664</v>
      </c>
    </row>
    <row r="18" spans="1:81" x14ac:dyDescent="0.25">
      <c r="A18">
        <v>20230803100623</v>
      </c>
      <c r="B18">
        <v>140</v>
      </c>
      <c r="C18">
        <v>5</v>
      </c>
      <c r="D18">
        <v>20</v>
      </c>
      <c r="E18">
        <v>0</v>
      </c>
      <c r="F18">
        <v>1405.04</v>
      </c>
      <c r="G18">
        <v>4058.9</v>
      </c>
      <c r="H18">
        <v>47901.9</v>
      </c>
      <c r="I18">
        <v>14206.1</v>
      </c>
      <c r="J18">
        <v>11975.5</v>
      </c>
      <c r="K18">
        <v>49072</v>
      </c>
      <c r="L18">
        <v>1280.07</v>
      </c>
      <c r="M18">
        <v>1417.12</v>
      </c>
      <c r="N18">
        <v>1374.51</v>
      </c>
      <c r="O18">
        <v>1397.62</v>
      </c>
      <c r="P18">
        <v>1463.92</v>
      </c>
      <c r="Q18">
        <v>1385.73</v>
      </c>
      <c r="R18">
        <v>1439.51</v>
      </c>
      <c r="S18">
        <v>1435.14</v>
      </c>
      <c r="T18">
        <v>0.315247</v>
      </c>
      <c r="U18">
        <v>0.33344099999999999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ref="AA18:AA21" si="7">(AD18-1.34192)/1.34192*100</f>
        <v>-9.420829855729103</v>
      </c>
      <c r="AB18">
        <f t="shared" ref="AB18:AB21" si="8">(AF18-1.38855)/1.38855*100</f>
        <v>-10.056533794245794</v>
      </c>
      <c r="AC18">
        <f t="shared" ref="AC18:AC21" si="9">(AH18-1.24049)/1.24049*100</f>
        <v>-18.437875355706215</v>
      </c>
      <c r="AD18">
        <v>1.2155</v>
      </c>
      <c r="AE18">
        <v>1.3543400000000001</v>
      </c>
      <c r="AF18">
        <v>1.24891</v>
      </c>
      <c r="AG18">
        <v>1.4016200000000001</v>
      </c>
      <c r="AH18">
        <v>1.0117700000000001</v>
      </c>
      <c r="AI18">
        <v>1.26417</v>
      </c>
      <c r="AJ18">
        <v>2497</v>
      </c>
      <c r="AK18">
        <v>9812</v>
      </c>
      <c r="AL18">
        <v>2483</v>
      </c>
      <c r="AM18">
        <v>9670</v>
      </c>
      <c r="AN18">
        <v>2531</v>
      </c>
      <c r="AO18">
        <v>9778</v>
      </c>
      <c r="AP18">
        <v>2493</v>
      </c>
      <c r="AQ18">
        <v>9808</v>
      </c>
      <c r="AR18">
        <v>1632.34</v>
      </c>
      <c r="AS18">
        <v>17270.5</v>
      </c>
      <c r="AT18">
        <v>5713.19</v>
      </c>
      <c r="AU18">
        <v>4317.6400000000003</v>
      </c>
      <c r="AV18">
        <v>20886</v>
      </c>
      <c r="AW18">
        <v>1277.3399999999999</v>
      </c>
      <c r="AX18">
        <v>1449.81</v>
      </c>
      <c r="AY18">
        <v>1455.61</v>
      </c>
      <c r="AZ18">
        <v>1438.46</v>
      </c>
      <c r="BA18">
        <v>1550.4</v>
      </c>
      <c r="BB18">
        <v>1438.98</v>
      </c>
      <c r="BC18">
        <v>1657.99</v>
      </c>
      <c r="BD18">
        <v>1482.58</v>
      </c>
      <c r="BE18">
        <v>0.29775099999999999</v>
      </c>
      <c r="BF18">
        <v>0.31629800000000002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1.0633600000000001</v>
      </c>
      <c r="BP18">
        <v>1.1209800000000001</v>
      </c>
      <c r="BQ18">
        <v>1.04565</v>
      </c>
      <c r="BR18">
        <v>1.1988000000000001</v>
      </c>
      <c r="BS18">
        <v>0.79716699999999996</v>
      </c>
      <c r="BT18">
        <v>1.0908</v>
      </c>
      <c r="BU18">
        <v>993</v>
      </c>
      <c r="BV18">
        <v>4226</v>
      </c>
      <c r="BW18">
        <v>1063</v>
      </c>
      <c r="BX18">
        <v>4091</v>
      </c>
      <c r="BY18">
        <v>1139</v>
      </c>
      <c r="BZ18">
        <v>4109</v>
      </c>
      <c r="CA18">
        <v>1041</v>
      </c>
      <c r="CB18">
        <v>4224</v>
      </c>
      <c r="CC18">
        <v>4669</v>
      </c>
    </row>
    <row r="19" spans="1:81" x14ac:dyDescent="0.25">
      <c r="A19">
        <v>20230803101347</v>
      </c>
      <c r="B19">
        <v>140</v>
      </c>
      <c r="C19">
        <v>5</v>
      </c>
      <c r="D19">
        <v>30</v>
      </c>
      <c r="E19">
        <v>0</v>
      </c>
      <c r="F19">
        <v>1382.06</v>
      </c>
      <c r="G19">
        <v>3926.79</v>
      </c>
      <c r="H19">
        <v>48643.6</v>
      </c>
      <c r="I19">
        <v>13743.8</v>
      </c>
      <c r="J19">
        <v>12160.9</v>
      </c>
      <c r="K19">
        <v>49302</v>
      </c>
      <c r="L19">
        <v>1305.93</v>
      </c>
      <c r="M19">
        <v>1345.44</v>
      </c>
      <c r="N19">
        <v>1508.84</v>
      </c>
      <c r="O19">
        <v>1337.87</v>
      </c>
      <c r="P19">
        <v>1501.39</v>
      </c>
      <c r="Q19">
        <v>1354.26</v>
      </c>
      <c r="R19">
        <v>1571.1</v>
      </c>
      <c r="S19">
        <v>1335.16</v>
      </c>
      <c r="T19">
        <v>0.321079</v>
      </c>
      <c r="U19">
        <v>0.32367200000000002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7"/>
        <v>-10.198819601764635</v>
      </c>
      <c r="AB19">
        <f t="shared" si="8"/>
        <v>-9.6366713478088641</v>
      </c>
      <c r="AC19">
        <f t="shared" si="9"/>
        <v>-17.658344686373947</v>
      </c>
      <c r="AD19">
        <v>1.20506</v>
      </c>
      <c r="AE19">
        <v>1.3931500000000001</v>
      </c>
      <c r="AF19">
        <v>1.25474</v>
      </c>
      <c r="AG19">
        <v>1.4476899999999999</v>
      </c>
      <c r="AH19">
        <v>1.0214399999999999</v>
      </c>
      <c r="AI19">
        <v>1.2805200000000001</v>
      </c>
      <c r="AJ19">
        <v>3744</v>
      </c>
      <c r="AK19">
        <v>8418</v>
      </c>
      <c r="AL19">
        <v>3672</v>
      </c>
      <c r="AM19">
        <v>8486</v>
      </c>
      <c r="AN19">
        <v>3761</v>
      </c>
      <c r="AO19">
        <v>8799</v>
      </c>
      <c r="AP19">
        <v>3735</v>
      </c>
      <c r="AQ19">
        <v>8687</v>
      </c>
      <c r="AR19">
        <v>1591.69</v>
      </c>
      <c r="AS19">
        <v>17880.099999999999</v>
      </c>
      <c r="AT19">
        <v>5570.91</v>
      </c>
      <c r="AU19">
        <v>4470.04</v>
      </c>
      <c r="AV19">
        <v>21002</v>
      </c>
      <c r="AW19">
        <v>1329.89</v>
      </c>
      <c r="AX19">
        <v>1419.81</v>
      </c>
      <c r="AY19">
        <v>1552.85</v>
      </c>
      <c r="AZ19">
        <v>1417.46</v>
      </c>
      <c r="BA19">
        <v>1579.92</v>
      </c>
      <c r="BB19">
        <v>1419.41</v>
      </c>
      <c r="BC19">
        <v>1685.53</v>
      </c>
      <c r="BD19">
        <v>1375.76</v>
      </c>
      <c r="BE19">
        <v>0.31157699999999999</v>
      </c>
      <c r="BF19">
        <v>0.31813799999999998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0.99125300000000005</v>
      </c>
      <c r="BP19">
        <v>1.23183</v>
      </c>
      <c r="BQ19">
        <v>1.01935</v>
      </c>
      <c r="BR19">
        <v>1.2699800000000001</v>
      </c>
      <c r="BS19">
        <v>0.80724200000000002</v>
      </c>
      <c r="BT19">
        <v>1.11991</v>
      </c>
      <c r="BU19">
        <v>1545</v>
      </c>
      <c r="BV19">
        <v>3490</v>
      </c>
      <c r="BW19">
        <v>1688</v>
      </c>
      <c r="BX19">
        <v>3431</v>
      </c>
      <c r="BY19">
        <v>1740</v>
      </c>
      <c r="BZ19">
        <v>3697</v>
      </c>
      <c r="CA19">
        <v>1753</v>
      </c>
      <c r="CB19">
        <v>3658</v>
      </c>
      <c r="CC19">
        <v>3245</v>
      </c>
    </row>
    <row r="20" spans="1:81" x14ac:dyDescent="0.25">
      <c r="A20">
        <v>20230803102107</v>
      </c>
      <c r="B20">
        <v>140</v>
      </c>
      <c r="C20">
        <v>5</v>
      </c>
      <c r="D20">
        <v>40</v>
      </c>
      <c r="E20">
        <v>0</v>
      </c>
      <c r="F20">
        <v>1335.24</v>
      </c>
      <c r="G20">
        <v>3776.53</v>
      </c>
      <c r="H20">
        <v>47627.1</v>
      </c>
      <c r="I20">
        <v>13217.9</v>
      </c>
      <c r="J20">
        <v>11906.8</v>
      </c>
      <c r="K20">
        <v>49353</v>
      </c>
      <c r="L20">
        <v>1248.02</v>
      </c>
      <c r="M20">
        <v>1280.3800000000001</v>
      </c>
      <c r="N20">
        <v>1485.26</v>
      </c>
      <c r="O20">
        <v>1262.55</v>
      </c>
      <c r="P20">
        <v>1456.07</v>
      </c>
      <c r="Q20">
        <v>1248.18</v>
      </c>
      <c r="R20">
        <v>1587.22</v>
      </c>
      <c r="S20">
        <v>1250.0999999999999</v>
      </c>
      <c r="T20">
        <v>0.309394</v>
      </c>
      <c r="U20">
        <v>0.313888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7"/>
        <v>-12.467211160128771</v>
      </c>
      <c r="AB20">
        <f t="shared" si="8"/>
        <v>-11.64740196607972</v>
      </c>
      <c r="AC20">
        <f t="shared" si="9"/>
        <v>-21.126006658659087</v>
      </c>
      <c r="AD20">
        <v>1.17462</v>
      </c>
      <c r="AE20">
        <v>1.40768</v>
      </c>
      <c r="AF20">
        <v>1.22682</v>
      </c>
      <c r="AG20">
        <v>1.4448099999999999</v>
      </c>
      <c r="AH20">
        <v>0.97842399999999996</v>
      </c>
      <c r="AI20">
        <v>1.29586</v>
      </c>
      <c r="AJ20">
        <v>4927</v>
      </c>
      <c r="AK20">
        <v>7175</v>
      </c>
      <c r="AL20">
        <v>5017</v>
      </c>
      <c r="AM20">
        <v>7309</v>
      </c>
      <c r="AN20">
        <v>4965</v>
      </c>
      <c r="AO20">
        <v>7413</v>
      </c>
      <c r="AP20">
        <v>5089</v>
      </c>
      <c r="AQ20">
        <v>7458</v>
      </c>
      <c r="AR20">
        <v>1475.43</v>
      </c>
      <c r="AS20">
        <v>17135.3</v>
      </c>
      <c r="AT20">
        <v>5163.99</v>
      </c>
      <c r="AU20">
        <v>4283.83</v>
      </c>
      <c r="AV20">
        <v>20992</v>
      </c>
      <c r="AW20">
        <v>1189.75</v>
      </c>
      <c r="AX20">
        <v>1315.64</v>
      </c>
      <c r="AY20">
        <v>1580.68</v>
      </c>
      <c r="AZ20">
        <v>1302.1099999999999</v>
      </c>
      <c r="BA20">
        <v>1535.81</v>
      </c>
      <c r="BB20">
        <v>1263.28</v>
      </c>
      <c r="BC20">
        <v>1698.32</v>
      </c>
      <c r="BD20">
        <v>1271.32</v>
      </c>
      <c r="BE20">
        <v>0.28345700000000001</v>
      </c>
      <c r="BF20">
        <v>0.30179800000000001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0.93314299999999994</v>
      </c>
      <c r="BP20">
        <v>1.24089</v>
      </c>
      <c r="BQ20">
        <v>0.98498799999999997</v>
      </c>
      <c r="BR20">
        <v>1.2619400000000001</v>
      </c>
      <c r="BS20">
        <v>0.73239699999999996</v>
      </c>
      <c r="BT20">
        <v>1.14045</v>
      </c>
      <c r="BU20">
        <v>2011</v>
      </c>
      <c r="BV20">
        <v>3000</v>
      </c>
      <c r="BW20">
        <v>2239</v>
      </c>
      <c r="BX20">
        <v>3045</v>
      </c>
      <c r="BY20">
        <v>2215</v>
      </c>
      <c r="BZ20">
        <v>3067</v>
      </c>
      <c r="CA20">
        <v>2353</v>
      </c>
      <c r="CB20">
        <v>3062</v>
      </c>
      <c r="CC20">
        <v>3939</v>
      </c>
    </row>
    <row r="21" spans="1:81" x14ac:dyDescent="0.25">
      <c r="A21">
        <v>20230803102814</v>
      </c>
      <c r="B21">
        <v>140</v>
      </c>
      <c r="C21">
        <v>5</v>
      </c>
      <c r="D21">
        <v>50</v>
      </c>
      <c r="E21">
        <v>0</v>
      </c>
      <c r="F21">
        <v>1336.95</v>
      </c>
      <c r="G21">
        <v>3590.55</v>
      </c>
      <c r="H21">
        <v>45282.3</v>
      </c>
      <c r="I21">
        <v>12566.9</v>
      </c>
      <c r="J21">
        <v>11320.6</v>
      </c>
      <c r="K21">
        <v>48379</v>
      </c>
      <c r="L21">
        <v>1238.04</v>
      </c>
      <c r="M21">
        <v>1197.3699999999999</v>
      </c>
      <c r="N21">
        <v>1469.56</v>
      </c>
      <c r="O21">
        <v>1230.33</v>
      </c>
      <c r="P21">
        <v>1479.99</v>
      </c>
      <c r="Q21">
        <v>1209.23</v>
      </c>
      <c r="R21">
        <v>1635.07</v>
      </c>
      <c r="S21">
        <v>1228.8900000000001</v>
      </c>
      <c r="T21">
        <v>0.30836599999999997</v>
      </c>
      <c r="U21">
        <v>0.297707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7"/>
        <v>-12.634881364015746</v>
      </c>
      <c r="AB21">
        <f t="shared" si="8"/>
        <v>-13.576752727665554</v>
      </c>
      <c r="AC21">
        <f t="shared" si="9"/>
        <v>-22.83678223927642</v>
      </c>
      <c r="AD21">
        <v>1.1723699999999999</v>
      </c>
      <c r="AE21">
        <v>1.38591</v>
      </c>
      <c r="AF21">
        <v>1.2000299999999999</v>
      </c>
      <c r="AG21">
        <v>1.4381699999999999</v>
      </c>
      <c r="AH21">
        <v>0.957202</v>
      </c>
      <c r="AI21">
        <v>1.28427</v>
      </c>
      <c r="AJ21">
        <v>5940</v>
      </c>
      <c r="AK21">
        <v>5908</v>
      </c>
      <c r="AL21">
        <v>6000</v>
      </c>
      <c r="AM21">
        <v>6005</v>
      </c>
      <c r="AN21">
        <v>6146</v>
      </c>
      <c r="AO21">
        <v>6147</v>
      </c>
      <c r="AP21">
        <v>6117</v>
      </c>
      <c r="AQ21">
        <v>6116</v>
      </c>
      <c r="AR21">
        <v>1345.95</v>
      </c>
      <c r="AS21">
        <v>15669.8</v>
      </c>
      <c r="AT21">
        <v>4710.82</v>
      </c>
      <c r="AU21">
        <v>3917.46</v>
      </c>
      <c r="AV21">
        <v>20222</v>
      </c>
      <c r="AW21">
        <v>1166.95</v>
      </c>
      <c r="AX21">
        <v>1260.95</v>
      </c>
      <c r="AY21">
        <v>1573.65</v>
      </c>
      <c r="AZ21">
        <v>1258.56</v>
      </c>
      <c r="BA21">
        <v>1589.97</v>
      </c>
      <c r="BB21">
        <v>1249.93</v>
      </c>
      <c r="BC21">
        <v>1784.18</v>
      </c>
      <c r="BD21">
        <v>1224.57</v>
      </c>
      <c r="BE21">
        <v>0.27706900000000001</v>
      </c>
      <c r="BF21">
        <v>0.29212900000000003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0.92308199999999996</v>
      </c>
      <c r="BP21">
        <v>1.1990000000000001</v>
      </c>
      <c r="BQ21">
        <v>0.96697900000000003</v>
      </c>
      <c r="BR21">
        <v>1.2507999999999999</v>
      </c>
      <c r="BS21">
        <v>0.68580600000000003</v>
      </c>
      <c r="BT21">
        <v>1.11121</v>
      </c>
      <c r="BU21">
        <v>2398</v>
      </c>
      <c r="BV21">
        <v>2333</v>
      </c>
      <c r="BW21">
        <v>2651</v>
      </c>
      <c r="BX21">
        <v>2411</v>
      </c>
      <c r="BY21">
        <v>2718</v>
      </c>
      <c r="BZ21">
        <v>2429</v>
      </c>
      <c r="CA21">
        <v>2830</v>
      </c>
      <c r="CB21">
        <v>2452</v>
      </c>
      <c r="CC21">
        <v>4151</v>
      </c>
    </row>
    <row r="23" spans="1:81" x14ac:dyDescent="0.25">
      <c r="A23" t="s">
        <v>119</v>
      </c>
    </row>
    <row r="24" spans="1:81" x14ac:dyDescent="0.25">
      <c r="A24">
        <v>20230803072749</v>
      </c>
      <c r="B24">
        <v>50</v>
      </c>
      <c r="C24">
        <v>5</v>
      </c>
      <c r="D24">
        <v>0</v>
      </c>
      <c r="E24">
        <v>0</v>
      </c>
      <c r="F24">
        <v>382.55599999999998</v>
      </c>
      <c r="G24">
        <v>598.19100000000003</v>
      </c>
      <c r="H24">
        <v>17016.099999999999</v>
      </c>
      <c r="I24">
        <v>2093.67</v>
      </c>
      <c r="J24">
        <v>4254.03</v>
      </c>
      <c r="K24">
        <v>16853</v>
      </c>
      <c r="L24">
        <v>0</v>
      </c>
      <c r="M24">
        <v>380.91500000000002</v>
      </c>
      <c r="N24">
        <v>0</v>
      </c>
      <c r="O24">
        <v>385.80599999999998</v>
      </c>
      <c r="P24">
        <v>0</v>
      </c>
      <c r="Q24">
        <v>383.84800000000001</v>
      </c>
      <c r="R24">
        <v>0</v>
      </c>
      <c r="S24">
        <v>379.54500000000002</v>
      </c>
      <c r="T24">
        <v>0</v>
      </c>
      <c r="U24">
        <v>0.146901</v>
      </c>
      <c r="V24">
        <v>0</v>
      </c>
      <c r="W24">
        <v>0</v>
      </c>
      <c r="X24">
        <v>0</v>
      </c>
      <c r="Y24" s="1">
        <v>1.90389E-6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1.27298</v>
      </c>
      <c r="AF24">
        <v>0</v>
      </c>
      <c r="AG24">
        <v>1.41292</v>
      </c>
      <c r="AH24">
        <v>0</v>
      </c>
      <c r="AI24">
        <v>1.30722</v>
      </c>
      <c r="AJ24">
        <v>0</v>
      </c>
      <c r="AK24">
        <v>4072</v>
      </c>
      <c r="AL24">
        <v>0</v>
      </c>
      <c r="AM24">
        <v>4259</v>
      </c>
      <c r="AN24">
        <v>0</v>
      </c>
      <c r="AO24">
        <v>4299</v>
      </c>
      <c r="AP24">
        <v>0</v>
      </c>
      <c r="AQ24">
        <v>4223</v>
      </c>
      <c r="AR24">
        <v>40.386000000000003</v>
      </c>
      <c r="AS24">
        <v>1126.3800000000001</v>
      </c>
      <c r="AT24">
        <v>141.351</v>
      </c>
      <c r="AU24">
        <v>281.59500000000003</v>
      </c>
      <c r="AV24">
        <v>1725</v>
      </c>
      <c r="AW24">
        <v>0</v>
      </c>
      <c r="AX24">
        <v>258.77699999999999</v>
      </c>
      <c r="AY24">
        <v>0</v>
      </c>
      <c r="AZ24">
        <v>258.66699999999997</v>
      </c>
      <c r="BA24">
        <v>0</v>
      </c>
      <c r="BB24">
        <v>253.21799999999999</v>
      </c>
      <c r="BC24">
        <v>0</v>
      </c>
      <c r="BD24">
        <v>243.09800000000001</v>
      </c>
      <c r="BE24">
        <v>0</v>
      </c>
      <c r="BF24">
        <v>9.9964399999999995E-2</v>
      </c>
      <c r="BG24">
        <v>0</v>
      </c>
      <c r="BH24">
        <v>0</v>
      </c>
      <c r="BI24">
        <v>0</v>
      </c>
      <c r="BJ24" s="1">
        <v>8.7201700000000002E-7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0.82271499999999997</v>
      </c>
      <c r="BQ24">
        <v>0</v>
      </c>
      <c r="BR24">
        <v>0.90601799999999999</v>
      </c>
      <c r="BS24">
        <v>0</v>
      </c>
      <c r="BT24">
        <v>0.82966600000000001</v>
      </c>
      <c r="BU24">
        <v>0</v>
      </c>
      <c r="BV24">
        <v>404</v>
      </c>
      <c r="BW24">
        <v>0</v>
      </c>
      <c r="BX24">
        <v>472</v>
      </c>
      <c r="BY24">
        <v>0</v>
      </c>
      <c r="BZ24">
        <v>441</v>
      </c>
      <c r="CA24">
        <v>0</v>
      </c>
      <c r="CB24">
        <v>408</v>
      </c>
      <c r="CC24">
        <v>0</v>
      </c>
    </row>
    <row r="25" spans="1:81" x14ac:dyDescent="0.25">
      <c r="A25">
        <v>20230803072926</v>
      </c>
      <c r="B25">
        <v>50</v>
      </c>
      <c r="C25">
        <v>5</v>
      </c>
      <c r="D25">
        <v>10</v>
      </c>
      <c r="E25">
        <v>0</v>
      </c>
      <c r="F25">
        <v>385.42</v>
      </c>
      <c r="G25">
        <v>612.33900000000006</v>
      </c>
      <c r="H25">
        <v>17018.900000000001</v>
      </c>
      <c r="I25">
        <v>2143.19</v>
      </c>
      <c r="J25">
        <v>4254.7299999999996</v>
      </c>
      <c r="K25">
        <v>16933</v>
      </c>
      <c r="L25">
        <v>383.39400000000001</v>
      </c>
      <c r="M25">
        <v>385.517</v>
      </c>
      <c r="N25">
        <v>410.738</v>
      </c>
      <c r="O25">
        <v>382.495</v>
      </c>
      <c r="P25">
        <v>413.88200000000001</v>
      </c>
      <c r="Q25">
        <v>381.91699999999997</v>
      </c>
      <c r="R25">
        <v>403.85599999999999</v>
      </c>
      <c r="S25">
        <v>383.94099999999997</v>
      </c>
      <c r="T25">
        <v>0.15163499999999999</v>
      </c>
      <c r="U25">
        <v>0.14899999999999999</v>
      </c>
      <c r="V25">
        <v>0</v>
      </c>
      <c r="W25">
        <v>0</v>
      </c>
      <c r="X25" s="1">
        <v>1.4893399999999999E-6</v>
      </c>
      <c r="Y25" s="1">
        <v>2.3668200000000001E-6</v>
      </c>
      <c r="Z25">
        <f>(T25-0.146901)/0.146901*100</f>
        <v>3.2225784712153005</v>
      </c>
      <c r="AA25">
        <f>(AD25-1.27298)/1.27298*100</f>
        <v>-3.1273075774953183</v>
      </c>
      <c r="AB25">
        <f>(AF25-1.41292)/1.41292*100</f>
        <v>-4.7362908020269989</v>
      </c>
      <c r="AC25">
        <f>(AH25-1.30722)/1.30722*100</f>
        <v>-8.9678860482550711</v>
      </c>
      <c r="AD25">
        <v>1.2331700000000001</v>
      </c>
      <c r="AE25">
        <v>1.2537</v>
      </c>
      <c r="AF25">
        <v>1.3460000000000001</v>
      </c>
      <c r="AG25">
        <v>1.4085300000000001</v>
      </c>
      <c r="AH25">
        <v>1.1899900000000001</v>
      </c>
      <c r="AI25">
        <v>1.33877</v>
      </c>
      <c r="AJ25">
        <v>429</v>
      </c>
      <c r="AK25">
        <v>3673</v>
      </c>
      <c r="AL25">
        <v>408</v>
      </c>
      <c r="AM25">
        <v>3825</v>
      </c>
      <c r="AN25">
        <v>449</v>
      </c>
      <c r="AO25">
        <v>3865</v>
      </c>
      <c r="AP25">
        <v>425</v>
      </c>
      <c r="AQ25">
        <v>3859</v>
      </c>
      <c r="AR25">
        <v>40.036099999999998</v>
      </c>
      <c r="AS25">
        <v>1190.9100000000001</v>
      </c>
      <c r="AT25">
        <v>140.126</v>
      </c>
      <c r="AU25">
        <v>297.72800000000001</v>
      </c>
      <c r="AV25">
        <v>1749</v>
      </c>
      <c r="AW25">
        <v>238.024</v>
      </c>
      <c r="AX25">
        <v>258.98399999999998</v>
      </c>
      <c r="AY25">
        <v>339.40899999999999</v>
      </c>
      <c r="AZ25">
        <v>270.28699999999998</v>
      </c>
      <c r="BA25">
        <v>273.66699999999997</v>
      </c>
      <c r="BB25">
        <v>258.68799999999999</v>
      </c>
      <c r="BC25">
        <v>233.17599999999999</v>
      </c>
      <c r="BD25">
        <v>260.73200000000003</v>
      </c>
      <c r="BE25">
        <v>9.3931899999999999E-2</v>
      </c>
      <c r="BF25">
        <v>9.7008200000000003E-2</v>
      </c>
      <c r="BG25">
        <v>0</v>
      </c>
      <c r="BH25">
        <v>0</v>
      </c>
      <c r="BI25">
        <v>0</v>
      </c>
      <c r="BJ25" s="1">
        <v>2.0026300000000001E-6</v>
      </c>
      <c r="BK25">
        <v>0</v>
      </c>
      <c r="BL25">
        <v>0</v>
      </c>
      <c r="BM25">
        <v>0</v>
      </c>
      <c r="BN25">
        <v>0</v>
      </c>
      <c r="BO25">
        <v>0.82391800000000004</v>
      </c>
      <c r="BP25">
        <v>0.85773900000000003</v>
      </c>
      <c r="BQ25">
        <v>0.78774200000000005</v>
      </c>
      <c r="BR25">
        <v>0.94395200000000001</v>
      </c>
      <c r="BS25">
        <v>0.696106</v>
      </c>
      <c r="BT25">
        <v>0.92229799999999995</v>
      </c>
      <c r="BU25">
        <v>41</v>
      </c>
      <c r="BV25">
        <v>373</v>
      </c>
      <c r="BW25">
        <v>44</v>
      </c>
      <c r="BX25">
        <v>401</v>
      </c>
      <c r="BY25">
        <v>54</v>
      </c>
      <c r="BZ25">
        <v>400</v>
      </c>
      <c r="CA25">
        <v>51</v>
      </c>
      <c r="CB25">
        <v>385</v>
      </c>
      <c r="CC25">
        <v>0</v>
      </c>
    </row>
    <row r="26" spans="1:81" x14ac:dyDescent="0.25">
      <c r="A26">
        <v>20230803073056</v>
      </c>
      <c r="B26">
        <v>50</v>
      </c>
      <c r="C26">
        <v>5</v>
      </c>
      <c r="D26">
        <v>20</v>
      </c>
      <c r="E26">
        <v>0</v>
      </c>
      <c r="F26">
        <v>386.02</v>
      </c>
      <c r="G26">
        <v>622.42200000000003</v>
      </c>
      <c r="H26">
        <v>16971.8</v>
      </c>
      <c r="I26">
        <v>2178.48</v>
      </c>
      <c r="J26">
        <v>4242.95</v>
      </c>
      <c r="K26">
        <v>17057</v>
      </c>
      <c r="L26">
        <v>407.61799999999999</v>
      </c>
      <c r="M26">
        <v>381.76600000000002</v>
      </c>
      <c r="N26">
        <v>423.34500000000003</v>
      </c>
      <c r="O26">
        <v>377.21699999999998</v>
      </c>
      <c r="P26">
        <v>393.46699999999998</v>
      </c>
      <c r="Q26">
        <v>385.97699999999998</v>
      </c>
      <c r="R26">
        <v>403.5</v>
      </c>
      <c r="S26">
        <v>378.38099999999997</v>
      </c>
      <c r="T26">
        <v>0.156697</v>
      </c>
      <c r="U26">
        <v>0.14709800000000001</v>
      </c>
      <c r="V26">
        <v>0</v>
      </c>
      <c r="W26">
        <v>0</v>
      </c>
      <c r="X26" s="1">
        <v>1.8018400000000001E-6</v>
      </c>
      <c r="Y26" s="1">
        <v>2.0637700000000001E-6</v>
      </c>
      <c r="Z26">
        <f t="shared" ref="Z26:Z29" si="10">(T26-0.146901)/0.146901*100</f>
        <v>6.6684365661227627</v>
      </c>
      <c r="AA26">
        <f t="shared" ref="AA26:AA29" si="11">(AD26-1.27298)/1.27298*100</f>
        <v>-2.5530644629137909</v>
      </c>
      <c r="AB26">
        <f t="shared" ref="AB26:AB29" si="12">(AF26-1.41292)/1.41292*100</f>
        <v>-6.3712028989610161</v>
      </c>
      <c r="AC26">
        <f t="shared" ref="AC26:AC29" si="13">(AH26-1.30722)/1.30722*100</f>
        <v>-8.6404736769633335</v>
      </c>
      <c r="AD26">
        <v>1.24048</v>
      </c>
      <c r="AE26">
        <v>1.2480500000000001</v>
      </c>
      <c r="AF26">
        <v>1.3229</v>
      </c>
      <c r="AG26">
        <v>1.43543</v>
      </c>
      <c r="AH26">
        <v>1.1942699999999999</v>
      </c>
      <c r="AI26">
        <v>1.31887</v>
      </c>
      <c r="AJ26">
        <v>832</v>
      </c>
      <c r="AK26">
        <v>3345</v>
      </c>
      <c r="AL26">
        <v>864</v>
      </c>
      <c r="AM26">
        <v>3513</v>
      </c>
      <c r="AN26">
        <v>846</v>
      </c>
      <c r="AO26">
        <v>3447</v>
      </c>
      <c r="AP26">
        <v>834</v>
      </c>
      <c r="AQ26">
        <v>3376</v>
      </c>
      <c r="AR26">
        <v>40.677199999999999</v>
      </c>
      <c r="AS26">
        <v>1095.57</v>
      </c>
      <c r="AT26">
        <v>142.37</v>
      </c>
      <c r="AU26">
        <v>273.89299999999997</v>
      </c>
      <c r="AV26">
        <v>1712</v>
      </c>
      <c r="AW26">
        <v>264.62799999999999</v>
      </c>
      <c r="AX26">
        <v>258.94400000000002</v>
      </c>
      <c r="AY26">
        <v>311.709</v>
      </c>
      <c r="AZ26">
        <v>244</v>
      </c>
      <c r="BA26">
        <v>316.036</v>
      </c>
      <c r="BB26">
        <v>243.91300000000001</v>
      </c>
      <c r="BC26">
        <v>239.23</v>
      </c>
      <c r="BD26">
        <v>257.714</v>
      </c>
      <c r="BE26">
        <v>9.9867800000000007E-2</v>
      </c>
      <c r="BF26">
        <v>9.7778299999999999E-2</v>
      </c>
      <c r="BG26">
        <v>0</v>
      </c>
      <c r="BH26">
        <v>0</v>
      </c>
      <c r="BI26">
        <v>0</v>
      </c>
      <c r="BJ26" s="1">
        <v>1.7083E-6</v>
      </c>
      <c r="BK26">
        <v>0</v>
      </c>
      <c r="BL26">
        <v>0</v>
      </c>
      <c r="BM26">
        <v>0</v>
      </c>
      <c r="BN26">
        <v>0</v>
      </c>
      <c r="BO26">
        <v>0.81382699999999997</v>
      </c>
      <c r="BP26">
        <v>0.79625900000000005</v>
      </c>
      <c r="BQ26">
        <v>0.97653199999999996</v>
      </c>
      <c r="BR26">
        <v>0.89780000000000004</v>
      </c>
      <c r="BS26">
        <v>0.70129600000000003</v>
      </c>
      <c r="BT26">
        <v>0.85261600000000004</v>
      </c>
      <c r="BU26">
        <v>94</v>
      </c>
      <c r="BV26">
        <v>320</v>
      </c>
      <c r="BW26">
        <v>103</v>
      </c>
      <c r="BX26">
        <v>344</v>
      </c>
      <c r="BY26">
        <v>83</v>
      </c>
      <c r="BZ26">
        <v>335</v>
      </c>
      <c r="CA26">
        <v>87</v>
      </c>
      <c r="CB26">
        <v>346</v>
      </c>
      <c r="CC26">
        <v>0</v>
      </c>
    </row>
    <row r="27" spans="1:81" x14ac:dyDescent="0.25">
      <c r="A27">
        <v>20230803073218</v>
      </c>
      <c r="B27">
        <v>50</v>
      </c>
      <c r="C27">
        <v>5</v>
      </c>
      <c r="D27">
        <v>30</v>
      </c>
      <c r="E27">
        <v>0</v>
      </c>
      <c r="F27">
        <v>389.71199999999999</v>
      </c>
      <c r="G27">
        <v>624.46600000000001</v>
      </c>
      <c r="H27">
        <v>17025.2</v>
      </c>
      <c r="I27">
        <v>2185.63</v>
      </c>
      <c r="J27">
        <v>4256.3100000000004</v>
      </c>
      <c r="K27">
        <v>17157</v>
      </c>
      <c r="L27">
        <v>403.82900000000001</v>
      </c>
      <c r="M27">
        <v>373.91899999999998</v>
      </c>
      <c r="N27">
        <v>432.315</v>
      </c>
      <c r="O27">
        <v>374.99299999999999</v>
      </c>
      <c r="P27">
        <v>417.37900000000002</v>
      </c>
      <c r="Q27">
        <v>382.87400000000002</v>
      </c>
      <c r="R27">
        <v>412.11099999999999</v>
      </c>
      <c r="S27">
        <v>380.096</v>
      </c>
      <c r="T27">
        <v>0.15509999999999999</v>
      </c>
      <c r="U27">
        <v>0.145841</v>
      </c>
      <c r="V27">
        <v>0</v>
      </c>
      <c r="W27">
        <v>0</v>
      </c>
      <c r="X27" s="1">
        <v>1.6911100000000001E-6</v>
      </c>
      <c r="Y27" s="1">
        <v>2.05206E-6</v>
      </c>
      <c r="Z27">
        <f t="shared" si="10"/>
        <v>5.5813098617436125</v>
      </c>
      <c r="AA27">
        <f t="shared" si="11"/>
        <v>0.22624078932897562</v>
      </c>
      <c r="AB27">
        <f t="shared" si="12"/>
        <v>-4.273419584972955</v>
      </c>
      <c r="AC27">
        <f t="shared" si="13"/>
        <v>-8.7758755221003462</v>
      </c>
      <c r="AD27">
        <v>1.27586</v>
      </c>
      <c r="AE27">
        <v>1.25627</v>
      </c>
      <c r="AF27">
        <v>1.3525400000000001</v>
      </c>
      <c r="AG27">
        <v>1.41266</v>
      </c>
      <c r="AH27">
        <v>1.1924999999999999</v>
      </c>
      <c r="AI27">
        <v>1.3279700000000001</v>
      </c>
      <c r="AJ27">
        <v>1288</v>
      </c>
      <c r="AK27">
        <v>2912</v>
      </c>
      <c r="AL27">
        <v>1283</v>
      </c>
      <c r="AM27">
        <v>3027</v>
      </c>
      <c r="AN27">
        <v>1319</v>
      </c>
      <c r="AO27">
        <v>2995</v>
      </c>
      <c r="AP27">
        <v>1354</v>
      </c>
      <c r="AQ27">
        <v>2979</v>
      </c>
      <c r="AR27">
        <v>45.1008</v>
      </c>
      <c r="AS27">
        <v>1128.48</v>
      </c>
      <c r="AT27">
        <v>157.85300000000001</v>
      </c>
      <c r="AU27">
        <v>282.11900000000003</v>
      </c>
      <c r="AV27">
        <v>1780</v>
      </c>
      <c r="AW27">
        <v>280.81400000000002</v>
      </c>
      <c r="AX27">
        <v>247.91</v>
      </c>
      <c r="AY27">
        <v>324.98700000000002</v>
      </c>
      <c r="AZ27">
        <v>255.40100000000001</v>
      </c>
      <c r="BA27">
        <v>350.71600000000001</v>
      </c>
      <c r="BB27">
        <v>244.96600000000001</v>
      </c>
      <c r="BC27">
        <v>286.53100000000001</v>
      </c>
      <c r="BD27">
        <v>260.51</v>
      </c>
      <c r="BE27">
        <v>0.10288899999999999</v>
      </c>
      <c r="BF27">
        <v>9.6511799999999995E-2</v>
      </c>
      <c r="BG27">
        <v>0</v>
      </c>
      <c r="BH27">
        <v>0</v>
      </c>
      <c r="BI27">
        <v>0</v>
      </c>
      <c r="BJ27" s="1">
        <v>3.213E-7</v>
      </c>
      <c r="BK27">
        <v>0</v>
      </c>
      <c r="BL27">
        <v>0</v>
      </c>
      <c r="BM27">
        <v>0</v>
      </c>
      <c r="BN27">
        <v>0</v>
      </c>
      <c r="BO27">
        <v>0.72801400000000005</v>
      </c>
      <c r="BP27">
        <v>0.843831</v>
      </c>
      <c r="BQ27">
        <v>0.92784500000000003</v>
      </c>
      <c r="BR27">
        <v>0.87773000000000001</v>
      </c>
      <c r="BS27">
        <v>0.76563800000000004</v>
      </c>
      <c r="BT27">
        <v>0.90313399999999999</v>
      </c>
      <c r="BU27">
        <v>156</v>
      </c>
      <c r="BV27">
        <v>301</v>
      </c>
      <c r="BW27">
        <v>153</v>
      </c>
      <c r="BX27">
        <v>282</v>
      </c>
      <c r="BY27">
        <v>169</v>
      </c>
      <c r="BZ27">
        <v>290</v>
      </c>
      <c r="CA27">
        <v>143</v>
      </c>
      <c r="CB27">
        <v>286</v>
      </c>
      <c r="CC27">
        <v>0</v>
      </c>
    </row>
    <row r="28" spans="1:81" x14ac:dyDescent="0.25">
      <c r="A28">
        <v>20230803073345</v>
      </c>
      <c r="B28">
        <v>50</v>
      </c>
      <c r="C28">
        <v>5</v>
      </c>
      <c r="D28">
        <v>40</v>
      </c>
      <c r="E28">
        <v>0</v>
      </c>
      <c r="F28">
        <v>403.71100000000001</v>
      </c>
      <c r="G28">
        <v>637.24300000000005</v>
      </c>
      <c r="H28">
        <v>17266.3</v>
      </c>
      <c r="I28">
        <v>2230.35</v>
      </c>
      <c r="J28">
        <v>4316.58</v>
      </c>
      <c r="K28">
        <v>17204</v>
      </c>
      <c r="L28">
        <v>398.03699999999998</v>
      </c>
      <c r="M28">
        <v>386.64800000000002</v>
      </c>
      <c r="N28">
        <v>443.85300000000001</v>
      </c>
      <c r="O28">
        <v>385.904</v>
      </c>
      <c r="P28">
        <v>434.58100000000002</v>
      </c>
      <c r="Q28">
        <v>388.67</v>
      </c>
      <c r="R28">
        <v>437.19099999999997</v>
      </c>
      <c r="S28">
        <v>387.41899999999998</v>
      </c>
      <c r="T28">
        <v>0.152892</v>
      </c>
      <c r="U28">
        <v>0.150755</v>
      </c>
      <c r="V28">
        <v>0</v>
      </c>
      <c r="W28">
        <v>0</v>
      </c>
      <c r="X28" s="1">
        <v>2.1319299999999998E-6</v>
      </c>
      <c r="Y28" s="1">
        <v>2.4992999999999999E-6</v>
      </c>
      <c r="Z28">
        <f t="shared" si="10"/>
        <v>4.0782567851818543</v>
      </c>
      <c r="AA28">
        <f t="shared" si="11"/>
        <v>-2.4611541422489025</v>
      </c>
      <c r="AB28">
        <f t="shared" si="12"/>
        <v>-0.30645754890580823</v>
      </c>
      <c r="AC28">
        <f t="shared" si="13"/>
        <v>-8.9434066186257901</v>
      </c>
      <c r="AD28">
        <v>1.2416499999999999</v>
      </c>
      <c r="AE28">
        <v>1.27857</v>
      </c>
      <c r="AF28">
        <v>1.40859</v>
      </c>
      <c r="AG28">
        <v>1.44096</v>
      </c>
      <c r="AH28">
        <v>1.19031</v>
      </c>
      <c r="AI28">
        <v>1.3573900000000001</v>
      </c>
      <c r="AJ28">
        <v>1689</v>
      </c>
      <c r="AK28">
        <v>2514</v>
      </c>
      <c r="AL28">
        <v>1739</v>
      </c>
      <c r="AM28">
        <v>2611</v>
      </c>
      <c r="AN28">
        <v>1764</v>
      </c>
      <c r="AO28">
        <v>2591</v>
      </c>
      <c r="AP28">
        <v>1681</v>
      </c>
      <c r="AQ28">
        <v>2615</v>
      </c>
      <c r="AR28">
        <v>42.290700000000001</v>
      </c>
      <c r="AS28">
        <v>1340.09</v>
      </c>
      <c r="AT28">
        <v>148.018</v>
      </c>
      <c r="AU28">
        <v>335.02300000000002</v>
      </c>
      <c r="AV28">
        <v>1909</v>
      </c>
      <c r="AW28">
        <v>266.61500000000001</v>
      </c>
      <c r="AX28">
        <v>266.62400000000002</v>
      </c>
      <c r="AY28">
        <v>341.53399999999999</v>
      </c>
      <c r="AZ28">
        <v>274.20100000000002</v>
      </c>
      <c r="BA28">
        <v>351.03199999999998</v>
      </c>
      <c r="BB28">
        <v>272.58999999999997</v>
      </c>
      <c r="BC28">
        <v>359.79</v>
      </c>
      <c r="BD28">
        <v>250.661</v>
      </c>
      <c r="BE28">
        <v>9.9071000000000006E-2</v>
      </c>
      <c r="BF28">
        <v>0.100229</v>
      </c>
      <c r="BG28">
        <v>0</v>
      </c>
      <c r="BH28">
        <v>0</v>
      </c>
      <c r="BI28" s="1">
        <v>8.8473200000000001E-7</v>
      </c>
      <c r="BJ28" s="1">
        <v>3.1062800000000001E-6</v>
      </c>
      <c r="BK28">
        <v>0</v>
      </c>
      <c r="BL28">
        <v>0</v>
      </c>
      <c r="BM28">
        <v>0</v>
      </c>
      <c r="BN28">
        <v>0</v>
      </c>
      <c r="BO28">
        <v>0.75403399999999998</v>
      </c>
      <c r="BP28">
        <v>0.93628500000000003</v>
      </c>
      <c r="BQ28">
        <v>0.89241499999999996</v>
      </c>
      <c r="BR28">
        <v>1.0053799999999999</v>
      </c>
      <c r="BS28">
        <v>0.86980299999999999</v>
      </c>
      <c r="BT28">
        <v>0.91922499999999996</v>
      </c>
      <c r="BU28">
        <v>179</v>
      </c>
      <c r="BV28">
        <v>245</v>
      </c>
      <c r="BW28">
        <v>219</v>
      </c>
      <c r="BX28">
        <v>289</v>
      </c>
      <c r="BY28">
        <v>217</v>
      </c>
      <c r="BZ28">
        <v>261</v>
      </c>
      <c r="CA28">
        <v>210</v>
      </c>
      <c r="CB28">
        <v>289</v>
      </c>
      <c r="CC28">
        <v>0</v>
      </c>
    </row>
    <row r="29" spans="1:81" x14ac:dyDescent="0.25">
      <c r="A29">
        <v>20230803073511</v>
      </c>
      <c r="B29">
        <v>50</v>
      </c>
      <c r="C29">
        <v>5</v>
      </c>
      <c r="D29">
        <v>50</v>
      </c>
      <c r="E29">
        <v>0</v>
      </c>
      <c r="F29">
        <v>405.06200000000001</v>
      </c>
      <c r="G29">
        <v>624.64200000000005</v>
      </c>
      <c r="H29">
        <v>16738.8</v>
      </c>
      <c r="I29">
        <v>2186.25</v>
      </c>
      <c r="J29">
        <v>4184.6899999999996</v>
      </c>
      <c r="K29">
        <v>17000</v>
      </c>
      <c r="L29">
        <v>391.94400000000002</v>
      </c>
      <c r="M29">
        <v>379.72699999999998</v>
      </c>
      <c r="N29">
        <v>428.78399999999999</v>
      </c>
      <c r="O29">
        <v>386.88099999999997</v>
      </c>
      <c r="P29">
        <v>430.17200000000003</v>
      </c>
      <c r="Q29">
        <v>386.714</v>
      </c>
      <c r="R29">
        <v>458.072</v>
      </c>
      <c r="S29">
        <v>377.17500000000001</v>
      </c>
      <c r="T29">
        <v>0.15076100000000001</v>
      </c>
      <c r="U29">
        <v>0.146871</v>
      </c>
      <c r="V29">
        <v>0</v>
      </c>
      <c r="W29">
        <v>0</v>
      </c>
      <c r="X29" s="1">
        <v>1.65394E-6</v>
      </c>
      <c r="Y29" s="1">
        <v>2.4171199999999998E-6</v>
      </c>
      <c r="Z29">
        <f t="shared" si="10"/>
        <v>2.6276199617429441</v>
      </c>
      <c r="AA29">
        <f t="shared" si="11"/>
        <v>-7.1713616867507808</v>
      </c>
      <c r="AB29">
        <f t="shared" si="12"/>
        <v>-2.2499504572091831</v>
      </c>
      <c r="AC29">
        <f t="shared" si="13"/>
        <v>-6.8450605100901143</v>
      </c>
      <c r="AD29">
        <v>1.1816899999999999</v>
      </c>
      <c r="AE29">
        <v>1.28243</v>
      </c>
      <c r="AF29">
        <v>1.38113</v>
      </c>
      <c r="AG29">
        <v>1.44336</v>
      </c>
      <c r="AH29">
        <v>1.21774</v>
      </c>
      <c r="AI29">
        <v>1.3342000000000001</v>
      </c>
      <c r="AJ29">
        <v>2112</v>
      </c>
      <c r="AK29">
        <v>2085</v>
      </c>
      <c r="AL29">
        <v>2064</v>
      </c>
      <c r="AM29">
        <v>2135</v>
      </c>
      <c r="AN29">
        <v>2182</v>
      </c>
      <c r="AO29">
        <v>2117</v>
      </c>
      <c r="AP29">
        <v>2157</v>
      </c>
      <c r="AQ29">
        <v>2148</v>
      </c>
      <c r="AR29">
        <v>42.292900000000003</v>
      </c>
      <c r="AS29">
        <v>1268.92</v>
      </c>
      <c r="AT29">
        <v>148.02500000000001</v>
      </c>
      <c r="AU29">
        <v>317.23099999999999</v>
      </c>
      <c r="AV29">
        <v>1890</v>
      </c>
      <c r="AW29">
        <v>275.61500000000001</v>
      </c>
      <c r="AX29">
        <v>249.995</v>
      </c>
      <c r="AY29">
        <v>358.78100000000001</v>
      </c>
      <c r="AZ29">
        <v>273.31900000000002</v>
      </c>
      <c r="BA29">
        <v>371.53</v>
      </c>
      <c r="BB29">
        <v>240.67099999999999</v>
      </c>
      <c r="BC29">
        <v>360.09899999999999</v>
      </c>
      <c r="BD29">
        <v>252.43700000000001</v>
      </c>
      <c r="BE29">
        <v>0.101752</v>
      </c>
      <c r="BF29">
        <v>9.4764000000000001E-2</v>
      </c>
      <c r="BG29">
        <v>0</v>
      </c>
      <c r="BH29">
        <v>0</v>
      </c>
      <c r="BI29" s="1">
        <v>3.74127E-7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0.77876400000000001</v>
      </c>
      <c r="BP29">
        <v>0.885938</v>
      </c>
      <c r="BQ29">
        <v>0.93198899999999996</v>
      </c>
      <c r="BR29">
        <v>0.87608600000000003</v>
      </c>
      <c r="BS29">
        <v>0.87538400000000005</v>
      </c>
      <c r="BT29">
        <v>0.86747799999999997</v>
      </c>
      <c r="BU29">
        <v>221</v>
      </c>
      <c r="BV29">
        <v>209</v>
      </c>
      <c r="BW29">
        <v>260</v>
      </c>
      <c r="BX29">
        <v>210</v>
      </c>
      <c r="BY29">
        <v>268</v>
      </c>
      <c r="BZ29">
        <v>222</v>
      </c>
      <c r="CA29">
        <v>303</v>
      </c>
      <c r="CB29">
        <v>197</v>
      </c>
      <c r="CC29">
        <v>0</v>
      </c>
    </row>
    <row r="30" spans="1:81" x14ac:dyDescent="0.25">
      <c r="X30" s="1"/>
      <c r="Y30" s="1"/>
      <c r="BI30" s="1"/>
    </row>
    <row r="31" spans="1:81" x14ac:dyDescent="0.25">
      <c r="A31" s="1">
        <v>20230800000000</v>
      </c>
      <c r="B31">
        <v>70</v>
      </c>
      <c r="C31">
        <v>5</v>
      </c>
      <c r="D31">
        <v>0</v>
      </c>
      <c r="E31">
        <v>0</v>
      </c>
      <c r="F31">
        <v>425.93900000000002</v>
      </c>
      <c r="G31">
        <v>938.78599999999994</v>
      </c>
      <c r="H31">
        <v>24774.2</v>
      </c>
      <c r="I31">
        <v>3285.75</v>
      </c>
      <c r="J31">
        <v>6193.55</v>
      </c>
      <c r="K31">
        <v>23902</v>
      </c>
      <c r="L31">
        <v>0</v>
      </c>
      <c r="M31">
        <v>427.96100000000001</v>
      </c>
      <c r="N31">
        <v>0</v>
      </c>
      <c r="O31">
        <v>421.4</v>
      </c>
      <c r="P31">
        <v>0</v>
      </c>
      <c r="Q31">
        <v>424.32400000000001</v>
      </c>
      <c r="R31">
        <v>0</v>
      </c>
      <c r="S31">
        <v>430.11500000000001</v>
      </c>
      <c r="T31">
        <v>0</v>
      </c>
      <c r="U31">
        <v>0.161161</v>
      </c>
      <c r="V31">
        <v>0</v>
      </c>
      <c r="W31">
        <v>0</v>
      </c>
      <c r="X31">
        <v>0</v>
      </c>
      <c r="Y31" s="1">
        <v>3.9099999999999998E-6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1.2748299999999999</v>
      </c>
      <c r="AF31">
        <v>0</v>
      </c>
      <c r="AG31">
        <v>1.4609799999999999</v>
      </c>
      <c r="AH31">
        <v>0</v>
      </c>
      <c r="AI31">
        <v>1.3741099999999999</v>
      </c>
      <c r="AJ31">
        <v>0</v>
      </c>
      <c r="AK31">
        <v>5825</v>
      </c>
      <c r="AL31">
        <v>0</v>
      </c>
      <c r="AM31">
        <v>5977</v>
      </c>
      <c r="AN31">
        <v>0</v>
      </c>
      <c r="AO31">
        <v>6076</v>
      </c>
      <c r="AP31">
        <v>0</v>
      </c>
      <c r="AQ31">
        <v>6024</v>
      </c>
      <c r="AR31">
        <v>91.336299999999994</v>
      </c>
      <c r="AS31">
        <v>2271.83</v>
      </c>
      <c r="AT31">
        <v>319.67700000000002</v>
      </c>
      <c r="AU31">
        <v>567.95799999999997</v>
      </c>
      <c r="AV31">
        <v>2924</v>
      </c>
      <c r="AW31">
        <v>0</v>
      </c>
      <c r="AX31">
        <v>371.49799999999999</v>
      </c>
      <c r="AY31">
        <v>0</v>
      </c>
      <c r="AZ31">
        <v>362.53</v>
      </c>
      <c r="BA31">
        <v>0</v>
      </c>
      <c r="BB31">
        <v>370.53199999999998</v>
      </c>
      <c r="BC31">
        <v>0</v>
      </c>
      <c r="BD31">
        <v>385.62299999999999</v>
      </c>
      <c r="BE31">
        <v>0</v>
      </c>
      <c r="BF31">
        <v>0.127385</v>
      </c>
      <c r="BG31">
        <v>0</v>
      </c>
      <c r="BH31">
        <v>0</v>
      </c>
      <c r="BI31">
        <v>0</v>
      </c>
      <c r="BJ31" s="1">
        <v>1.84E-6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0.91016799999999998</v>
      </c>
      <c r="BQ31">
        <v>0</v>
      </c>
      <c r="BR31">
        <v>1.09782</v>
      </c>
      <c r="BS31">
        <v>0</v>
      </c>
      <c r="BT31">
        <v>1.07596</v>
      </c>
      <c r="BU31">
        <v>0</v>
      </c>
      <c r="BV31">
        <v>717</v>
      </c>
      <c r="BW31">
        <v>0</v>
      </c>
      <c r="BX31">
        <v>717</v>
      </c>
      <c r="BY31">
        <v>0</v>
      </c>
      <c r="BZ31">
        <v>735</v>
      </c>
      <c r="CA31">
        <v>0</v>
      </c>
      <c r="CB31">
        <v>755</v>
      </c>
      <c r="CC31">
        <v>0</v>
      </c>
    </row>
    <row r="32" spans="1:81" x14ac:dyDescent="0.25">
      <c r="A32" s="1">
        <v>20230800000000</v>
      </c>
      <c r="B32">
        <v>70</v>
      </c>
      <c r="C32">
        <v>5</v>
      </c>
      <c r="D32">
        <v>10</v>
      </c>
      <c r="E32">
        <v>0</v>
      </c>
      <c r="F32">
        <v>414.30799999999999</v>
      </c>
      <c r="G32">
        <v>930.726</v>
      </c>
      <c r="H32">
        <v>24350.3</v>
      </c>
      <c r="I32">
        <v>3257.54</v>
      </c>
      <c r="J32">
        <v>6087.57</v>
      </c>
      <c r="K32">
        <v>23866</v>
      </c>
      <c r="L32">
        <v>429.99799999999999</v>
      </c>
      <c r="M32">
        <v>413.661</v>
      </c>
      <c r="N32">
        <v>425.077</v>
      </c>
      <c r="O32">
        <v>407.78300000000002</v>
      </c>
      <c r="P32">
        <v>414.71</v>
      </c>
      <c r="Q32">
        <v>413.77300000000002</v>
      </c>
      <c r="R32">
        <v>436.346</v>
      </c>
      <c r="S32">
        <v>416.4</v>
      </c>
      <c r="T32">
        <v>0.16649</v>
      </c>
      <c r="U32">
        <v>0.15823400000000001</v>
      </c>
      <c r="V32">
        <v>0</v>
      </c>
      <c r="W32">
        <v>0</v>
      </c>
      <c r="X32" s="1">
        <v>4.0600000000000001E-6</v>
      </c>
      <c r="Y32" s="1">
        <v>3.6600000000000001E-6</v>
      </c>
      <c r="Z32">
        <v>0</v>
      </c>
      <c r="AA32">
        <f>(AD32-1.27483)/1.27483*100</f>
        <v>-8.4866217456445181</v>
      </c>
      <c r="AB32">
        <f>(AF32-1.46098)/1.46098*100</f>
        <v>-5.5613355418965389</v>
      </c>
      <c r="AC32">
        <f>(AH32-1.37411)/1.37411*100</f>
        <v>-9.9766394247913155</v>
      </c>
      <c r="AD32">
        <v>1.1666399999999999</v>
      </c>
      <c r="AE32">
        <v>1.27529</v>
      </c>
      <c r="AF32">
        <v>1.3797299999999999</v>
      </c>
      <c r="AG32">
        <v>1.4539899999999999</v>
      </c>
      <c r="AH32">
        <v>1.23702</v>
      </c>
      <c r="AI32">
        <v>1.35494</v>
      </c>
      <c r="AJ32">
        <v>591</v>
      </c>
      <c r="AK32">
        <v>5260</v>
      </c>
      <c r="AL32">
        <v>601</v>
      </c>
      <c r="AM32">
        <v>5338</v>
      </c>
      <c r="AN32">
        <v>597</v>
      </c>
      <c r="AO32">
        <v>5438</v>
      </c>
      <c r="AP32">
        <v>628</v>
      </c>
      <c r="AQ32">
        <v>5413</v>
      </c>
      <c r="AR32">
        <v>79.185599999999994</v>
      </c>
      <c r="AS32">
        <v>1959.83</v>
      </c>
      <c r="AT32">
        <v>277.14999999999998</v>
      </c>
      <c r="AU32">
        <v>489.95699999999999</v>
      </c>
      <c r="AV32">
        <v>2769</v>
      </c>
      <c r="AW32">
        <v>313.93599999999998</v>
      </c>
      <c r="AX32">
        <v>321.06599999999997</v>
      </c>
      <c r="AY32">
        <v>318.14100000000002</v>
      </c>
      <c r="AZ32">
        <v>295.51499999999999</v>
      </c>
      <c r="BA32">
        <v>309.95299999999997</v>
      </c>
      <c r="BB32">
        <v>306.91000000000003</v>
      </c>
      <c r="BC32">
        <v>342.96300000000002</v>
      </c>
      <c r="BD32">
        <v>306.303</v>
      </c>
      <c r="BE32">
        <v>0.114565</v>
      </c>
      <c r="BF32">
        <v>0.116498</v>
      </c>
      <c r="BG32">
        <v>0</v>
      </c>
      <c r="BH32">
        <v>0</v>
      </c>
      <c r="BI32">
        <v>0</v>
      </c>
      <c r="BJ32" s="1">
        <v>2.04E-6</v>
      </c>
      <c r="BK32">
        <v>0</v>
      </c>
      <c r="BL32">
        <v>0</v>
      </c>
      <c r="BM32">
        <v>0</v>
      </c>
      <c r="BN32">
        <v>0</v>
      </c>
      <c r="BO32">
        <v>0.82041299999999995</v>
      </c>
      <c r="BP32">
        <v>0.88013699999999995</v>
      </c>
      <c r="BQ32">
        <v>0.825963</v>
      </c>
      <c r="BR32">
        <v>1.02162</v>
      </c>
      <c r="BS32">
        <v>0.90041000000000004</v>
      </c>
      <c r="BT32">
        <v>0.93707399999999996</v>
      </c>
      <c r="BU32">
        <v>78</v>
      </c>
      <c r="BV32">
        <v>603</v>
      </c>
      <c r="BW32">
        <v>78</v>
      </c>
      <c r="BX32">
        <v>592</v>
      </c>
      <c r="BY32">
        <v>64</v>
      </c>
      <c r="BZ32">
        <v>664</v>
      </c>
      <c r="CA32">
        <v>82</v>
      </c>
      <c r="CB32">
        <v>608</v>
      </c>
      <c r="CC32">
        <v>0</v>
      </c>
    </row>
    <row r="33" spans="1:82" x14ac:dyDescent="0.25">
      <c r="A33" s="1">
        <v>20230800000000</v>
      </c>
      <c r="B33">
        <v>70</v>
      </c>
      <c r="C33">
        <v>5</v>
      </c>
      <c r="D33">
        <v>20</v>
      </c>
      <c r="E33">
        <v>0</v>
      </c>
      <c r="F33">
        <v>406.43099999999998</v>
      </c>
      <c r="G33">
        <v>921.84299999999996</v>
      </c>
      <c r="H33">
        <v>24197.4</v>
      </c>
      <c r="I33">
        <v>3226.45</v>
      </c>
      <c r="J33">
        <v>6049.34</v>
      </c>
      <c r="K33">
        <v>23975</v>
      </c>
      <c r="L33">
        <v>407.48399999999998</v>
      </c>
      <c r="M33">
        <v>405.73500000000001</v>
      </c>
      <c r="N33">
        <v>416.81400000000002</v>
      </c>
      <c r="O33">
        <v>404.86099999999999</v>
      </c>
      <c r="P33">
        <v>418.18099999999998</v>
      </c>
      <c r="Q33">
        <v>405.142</v>
      </c>
      <c r="R33">
        <v>442.52800000000002</v>
      </c>
      <c r="S33">
        <v>395.12799999999999</v>
      </c>
      <c r="T33">
        <v>0.15805900000000001</v>
      </c>
      <c r="U33">
        <v>0.15640999999999999</v>
      </c>
      <c r="V33">
        <v>0</v>
      </c>
      <c r="W33">
        <v>0</v>
      </c>
      <c r="X33" s="1">
        <v>2.5399999999999998E-6</v>
      </c>
      <c r="Y33" s="1">
        <v>3.8199999999999998E-6</v>
      </c>
      <c r="Z33">
        <v>0</v>
      </c>
      <c r="AA33">
        <f t="shared" ref="AA33:AA36" si="14">(AD33-1.27483)/1.27483*100</f>
        <v>-6.2941725563408353</v>
      </c>
      <c r="AB33">
        <f t="shared" ref="AB33:AB36" si="15">(AF33-1.46098)/1.46098*100</f>
        <v>-5.7878957959725641</v>
      </c>
      <c r="AC33">
        <f t="shared" ref="AC33:AC36" si="16">(AH33-1.37411)/1.37411*100</f>
        <v>-10.822277692470028</v>
      </c>
      <c r="AD33">
        <v>1.19459</v>
      </c>
      <c r="AE33">
        <v>1.2769299999999999</v>
      </c>
      <c r="AF33">
        <v>1.37642</v>
      </c>
      <c r="AG33">
        <v>1.4622299999999999</v>
      </c>
      <c r="AH33">
        <v>1.2254</v>
      </c>
      <c r="AI33">
        <v>1.32942</v>
      </c>
      <c r="AJ33">
        <v>1196</v>
      </c>
      <c r="AK33">
        <v>4685</v>
      </c>
      <c r="AL33">
        <v>1178</v>
      </c>
      <c r="AM33">
        <v>4813</v>
      </c>
      <c r="AN33">
        <v>1213</v>
      </c>
      <c r="AO33">
        <v>4718</v>
      </c>
      <c r="AP33">
        <v>1243</v>
      </c>
      <c r="AQ33">
        <v>4929</v>
      </c>
      <c r="AR33">
        <v>71.950699999999998</v>
      </c>
      <c r="AS33">
        <v>1803.84</v>
      </c>
      <c r="AT33">
        <v>251.827</v>
      </c>
      <c r="AU33">
        <v>450.96</v>
      </c>
      <c r="AV33">
        <v>2603</v>
      </c>
      <c r="AW33">
        <v>303.096</v>
      </c>
      <c r="AX33">
        <v>289.358</v>
      </c>
      <c r="AY33">
        <v>345.80700000000002</v>
      </c>
      <c r="AZ33">
        <v>301.32</v>
      </c>
      <c r="BA33">
        <v>351.54899999999998</v>
      </c>
      <c r="BB33">
        <v>271.74099999999999</v>
      </c>
      <c r="BC33">
        <v>350.589</v>
      </c>
      <c r="BD33">
        <v>294.37</v>
      </c>
      <c r="BE33">
        <v>0.111863</v>
      </c>
      <c r="BF33">
        <v>0.107667</v>
      </c>
      <c r="BG33">
        <v>0</v>
      </c>
      <c r="BH33">
        <v>0</v>
      </c>
      <c r="BI33" s="1">
        <v>6.9599999999999999E-7</v>
      </c>
      <c r="BJ33" s="1">
        <v>1.5799999999999999E-6</v>
      </c>
      <c r="BK33">
        <v>0</v>
      </c>
      <c r="BL33">
        <v>0</v>
      </c>
      <c r="BM33">
        <v>0</v>
      </c>
      <c r="BN33">
        <v>0</v>
      </c>
      <c r="BO33">
        <v>0.851885</v>
      </c>
      <c r="BP33">
        <v>0.90221399999999996</v>
      </c>
      <c r="BQ33">
        <v>0.90844000000000003</v>
      </c>
      <c r="BR33">
        <v>0.94903999999999999</v>
      </c>
      <c r="BS33">
        <v>0.91961000000000004</v>
      </c>
      <c r="BT33">
        <v>0.97067199999999998</v>
      </c>
      <c r="BU33">
        <v>135</v>
      </c>
      <c r="BV33">
        <v>528</v>
      </c>
      <c r="BW33">
        <v>145</v>
      </c>
      <c r="BX33">
        <v>510</v>
      </c>
      <c r="BY33">
        <v>144</v>
      </c>
      <c r="BZ33">
        <v>495</v>
      </c>
      <c r="CA33">
        <v>146</v>
      </c>
      <c r="CB33">
        <v>500</v>
      </c>
      <c r="CC33">
        <v>0</v>
      </c>
    </row>
    <row r="34" spans="1:82" x14ac:dyDescent="0.25">
      <c r="A34" s="1">
        <v>20230800000000</v>
      </c>
      <c r="B34">
        <v>70</v>
      </c>
      <c r="C34">
        <v>5</v>
      </c>
      <c r="D34">
        <v>30</v>
      </c>
      <c r="E34">
        <v>0</v>
      </c>
      <c r="F34">
        <v>426.98599999999999</v>
      </c>
      <c r="G34">
        <v>962.59500000000003</v>
      </c>
      <c r="H34">
        <v>24397.9</v>
      </c>
      <c r="I34">
        <v>3369.08</v>
      </c>
      <c r="J34">
        <v>6099.48</v>
      </c>
      <c r="K34">
        <v>24137</v>
      </c>
      <c r="L34">
        <v>424.39499999999998</v>
      </c>
      <c r="M34">
        <v>411.09100000000001</v>
      </c>
      <c r="N34">
        <v>467.17099999999999</v>
      </c>
      <c r="O34">
        <v>413.05200000000002</v>
      </c>
      <c r="P34">
        <v>470.89</v>
      </c>
      <c r="Q34">
        <v>415.83499999999998</v>
      </c>
      <c r="R34">
        <v>458.01400000000001</v>
      </c>
      <c r="S34">
        <v>418.40300000000002</v>
      </c>
      <c r="T34">
        <v>0.164996</v>
      </c>
      <c r="U34">
        <v>0.15878999999999999</v>
      </c>
      <c r="V34">
        <v>0</v>
      </c>
      <c r="W34">
        <v>0</v>
      </c>
      <c r="X34" s="1">
        <v>1.95E-6</v>
      </c>
      <c r="Y34" s="1">
        <v>4.1200000000000004E-6</v>
      </c>
      <c r="Z34">
        <v>0</v>
      </c>
      <c r="AA34">
        <f t="shared" si="14"/>
        <v>-5.4995568036522435</v>
      </c>
      <c r="AB34">
        <f t="shared" si="15"/>
        <v>-5.7406672233706066</v>
      </c>
      <c r="AC34">
        <f t="shared" si="16"/>
        <v>-13.167795882425706</v>
      </c>
      <c r="AD34">
        <v>1.20472</v>
      </c>
      <c r="AE34">
        <v>1.2934399999999999</v>
      </c>
      <c r="AF34">
        <v>1.3771100000000001</v>
      </c>
      <c r="AG34">
        <v>1.4806299999999999</v>
      </c>
      <c r="AH34">
        <v>1.1931700000000001</v>
      </c>
      <c r="AI34">
        <v>1.3658600000000001</v>
      </c>
      <c r="AJ34">
        <v>1866</v>
      </c>
      <c r="AK34">
        <v>4123</v>
      </c>
      <c r="AL34">
        <v>1823</v>
      </c>
      <c r="AM34">
        <v>4158</v>
      </c>
      <c r="AN34">
        <v>1899</v>
      </c>
      <c r="AO34">
        <v>4292</v>
      </c>
      <c r="AP34">
        <v>1788</v>
      </c>
      <c r="AQ34">
        <v>4188</v>
      </c>
      <c r="AR34">
        <v>79.091300000000004</v>
      </c>
      <c r="AS34">
        <v>2074.59</v>
      </c>
      <c r="AT34">
        <v>276.81900000000002</v>
      </c>
      <c r="AU34">
        <v>518.64700000000005</v>
      </c>
      <c r="AV34">
        <v>2923</v>
      </c>
      <c r="AW34">
        <v>309.863</v>
      </c>
      <c r="AX34">
        <v>307.74900000000002</v>
      </c>
      <c r="AY34">
        <v>463.33699999999999</v>
      </c>
      <c r="AZ34">
        <v>307.15199999999999</v>
      </c>
      <c r="BA34">
        <v>424.28</v>
      </c>
      <c r="BB34">
        <v>302.85300000000001</v>
      </c>
      <c r="BC34">
        <v>352.30200000000002</v>
      </c>
      <c r="BD34">
        <v>281.90699999999998</v>
      </c>
      <c r="BE34">
        <v>0.109833</v>
      </c>
      <c r="BF34">
        <v>0.11394799999999999</v>
      </c>
      <c r="BG34">
        <v>0</v>
      </c>
      <c r="BH34">
        <v>0</v>
      </c>
      <c r="BI34">
        <v>0</v>
      </c>
      <c r="BJ34" s="1">
        <v>1.8300000000000001E-6</v>
      </c>
      <c r="BK34">
        <v>0</v>
      </c>
      <c r="BL34">
        <v>0</v>
      </c>
      <c r="BM34">
        <v>0</v>
      </c>
      <c r="BN34">
        <v>0</v>
      </c>
      <c r="BO34">
        <v>0.85130099999999997</v>
      </c>
      <c r="BP34">
        <v>0.92929399999999995</v>
      </c>
      <c r="BQ34">
        <v>0.94082299999999996</v>
      </c>
      <c r="BR34">
        <v>1.01542</v>
      </c>
      <c r="BS34">
        <v>0.84940400000000005</v>
      </c>
      <c r="BT34">
        <v>0.94398300000000002</v>
      </c>
      <c r="BU34">
        <v>219</v>
      </c>
      <c r="BV34">
        <v>483</v>
      </c>
      <c r="BW34">
        <v>243</v>
      </c>
      <c r="BX34">
        <v>455</v>
      </c>
      <c r="BY34">
        <v>261</v>
      </c>
      <c r="BZ34">
        <v>503</v>
      </c>
      <c r="CA34">
        <v>295</v>
      </c>
      <c r="CB34">
        <v>464</v>
      </c>
      <c r="CC34">
        <v>35</v>
      </c>
    </row>
    <row r="35" spans="1:82" x14ac:dyDescent="0.25">
      <c r="A35" s="1">
        <v>20230800000000</v>
      </c>
      <c r="B35">
        <v>70</v>
      </c>
      <c r="C35">
        <v>5</v>
      </c>
      <c r="D35">
        <v>40</v>
      </c>
      <c r="E35">
        <v>0</v>
      </c>
      <c r="F35">
        <v>444.22199999999998</v>
      </c>
      <c r="G35">
        <v>974.98599999999999</v>
      </c>
      <c r="H35">
        <v>24561.8</v>
      </c>
      <c r="I35">
        <v>3412.45</v>
      </c>
      <c r="J35">
        <v>6140.46</v>
      </c>
      <c r="K35">
        <v>24235</v>
      </c>
      <c r="L35">
        <v>428.57</v>
      </c>
      <c r="M35">
        <v>421.54599999999999</v>
      </c>
      <c r="N35">
        <v>496.99099999999999</v>
      </c>
      <c r="O35">
        <v>418.28899999999999</v>
      </c>
      <c r="P35">
        <v>511.12400000000002</v>
      </c>
      <c r="Q35">
        <v>413.73099999999999</v>
      </c>
      <c r="R35">
        <v>496.149</v>
      </c>
      <c r="S35">
        <v>417.62200000000001</v>
      </c>
      <c r="T35">
        <v>0.16700699999999999</v>
      </c>
      <c r="U35">
        <v>0.16257199999999999</v>
      </c>
      <c r="V35">
        <v>0</v>
      </c>
      <c r="W35">
        <v>0</v>
      </c>
      <c r="X35" s="1">
        <v>2.7700000000000002E-6</v>
      </c>
      <c r="Y35" s="1">
        <v>4.8099999999999997E-6</v>
      </c>
      <c r="Z35">
        <v>0</v>
      </c>
      <c r="AA35">
        <f t="shared" si="14"/>
        <v>-1.8520116407677816</v>
      </c>
      <c r="AB35">
        <f t="shared" si="15"/>
        <v>-3.9569330175635478</v>
      </c>
      <c r="AC35">
        <f t="shared" si="16"/>
        <v>-13.064456266237775</v>
      </c>
      <c r="AD35">
        <v>1.25122</v>
      </c>
      <c r="AE35">
        <v>1.2995099999999999</v>
      </c>
      <c r="AF35">
        <v>1.40317</v>
      </c>
      <c r="AG35">
        <v>1.4732000000000001</v>
      </c>
      <c r="AH35">
        <v>1.19459</v>
      </c>
      <c r="AI35">
        <v>1.37239</v>
      </c>
      <c r="AJ35">
        <v>2460</v>
      </c>
      <c r="AK35">
        <v>3470</v>
      </c>
      <c r="AL35">
        <v>2413</v>
      </c>
      <c r="AM35">
        <v>3715</v>
      </c>
      <c r="AN35">
        <v>2476</v>
      </c>
      <c r="AO35">
        <v>3604</v>
      </c>
      <c r="AP35">
        <v>2453</v>
      </c>
      <c r="AQ35">
        <v>3644</v>
      </c>
      <c r="AR35">
        <v>74.407799999999995</v>
      </c>
      <c r="AS35">
        <v>2155.14</v>
      </c>
      <c r="AT35">
        <v>260.42700000000002</v>
      </c>
      <c r="AU35">
        <v>538.78499999999997</v>
      </c>
      <c r="AV35">
        <v>2988</v>
      </c>
      <c r="AW35">
        <v>319.95400000000001</v>
      </c>
      <c r="AX35">
        <v>293.56799999999998</v>
      </c>
      <c r="AY35">
        <v>519.93700000000001</v>
      </c>
      <c r="AZ35">
        <v>279.839</v>
      </c>
      <c r="BA35">
        <v>505.73200000000003</v>
      </c>
      <c r="BB35">
        <v>299.41000000000003</v>
      </c>
      <c r="BC35">
        <v>417.53300000000002</v>
      </c>
      <c r="BD35">
        <v>295.74900000000002</v>
      </c>
      <c r="BE35">
        <v>0.11728</v>
      </c>
      <c r="BF35">
        <v>0.10995000000000001</v>
      </c>
      <c r="BG35">
        <v>0</v>
      </c>
      <c r="BH35">
        <v>0</v>
      </c>
      <c r="BI35" s="1">
        <v>8.0800000000000004E-7</v>
      </c>
      <c r="BJ35" s="1">
        <v>2.12E-6</v>
      </c>
      <c r="BK35">
        <v>0</v>
      </c>
      <c r="BL35">
        <v>0</v>
      </c>
      <c r="BM35">
        <v>0</v>
      </c>
      <c r="BN35">
        <v>0</v>
      </c>
      <c r="BO35">
        <v>0.906474</v>
      </c>
      <c r="BP35">
        <v>0.85016999999999998</v>
      </c>
      <c r="BQ35">
        <v>0.96806400000000004</v>
      </c>
      <c r="BR35">
        <v>1.0101100000000001</v>
      </c>
      <c r="BS35">
        <v>0.85417100000000001</v>
      </c>
      <c r="BT35">
        <v>0.95416699999999999</v>
      </c>
      <c r="BU35">
        <v>281</v>
      </c>
      <c r="BV35">
        <v>377</v>
      </c>
      <c r="BW35">
        <v>350</v>
      </c>
      <c r="BX35">
        <v>397</v>
      </c>
      <c r="BY35">
        <v>377</v>
      </c>
      <c r="BZ35">
        <v>407</v>
      </c>
      <c r="CA35">
        <v>381</v>
      </c>
      <c r="CB35">
        <v>418</v>
      </c>
      <c r="CC35">
        <v>43</v>
      </c>
    </row>
    <row r="36" spans="1:82" x14ac:dyDescent="0.25">
      <c r="A36" s="1">
        <v>20230800000000</v>
      </c>
      <c r="B36">
        <v>70</v>
      </c>
      <c r="C36">
        <v>5</v>
      </c>
      <c r="D36">
        <v>50</v>
      </c>
      <c r="E36">
        <v>0</v>
      </c>
      <c r="F36">
        <v>493.71199999999999</v>
      </c>
      <c r="G36">
        <v>1008.79</v>
      </c>
      <c r="H36">
        <v>24596.3</v>
      </c>
      <c r="I36">
        <v>3530.76</v>
      </c>
      <c r="J36">
        <v>6149.07</v>
      </c>
      <c r="K36">
        <v>24266</v>
      </c>
      <c r="L36">
        <v>445.23899999999998</v>
      </c>
      <c r="M36">
        <v>419.90300000000002</v>
      </c>
      <c r="N36">
        <v>589.26599999999996</v>
      </c>
      <c r="O36">
        <v>421.202</v>
      </c>
      <c r="P36">
        <v>581.01499999999999</v>
      </c>
      <c r="Q36">
        <v>427.35899999999998</v>
      </c>
      <c r="R36">
        <v>635.36300000000006</v>
      </c>
      <c r="S36">
        <v>430.096</v>
      </c>
      <c r="T36">
        <v>0.17069599999999999</v>
      </c>
      <c r="U36">
        <v>0.163743</v>
      </c>
      <c r="V36">
        <v>0</v>
      </c>
      <c r="W36">
        <v>0</v>
      </c>
      <c r="X36" s="1">
        <v>2.4600000000000002E-6</v>
      </c>
      <c r="Y36" s="1">
        <v>4.7600000000000002E-6</v>
      </c>
      <c r="Z36">
        <v>0</v>
      </c>
      <c r="AA36">
        <f t="shared" si="14"/>
        <v>-3.1188472188448673</v>
      </c>
      <c r="AB36">
        <f t="shared" si="15"/>
        <v>-4.3710386179140048</v>
      </c>
      <c r="AC36">
        <f t="shared" si="16"/>
        <v>-12.806107225767949</v>
      </c>
      <c r="AD36">
        <v>1.2350699999999999</v>
      </c>
      <c r="AE36">
        <v>1.3222</v>
      </c>
      <c r="AF36">
        <v>1.3971199999999999</v>
      </c>
      <c r="AG36">
        <v>1.5159199999999999</v>
      </c>
      <c r="AH36">
        <v>1.19814</v>
      </c>
      <c r="AI36">
        <v>1.42516</v>
      </c>
      <c r="AJ36">
        <v>3077</v>
      </c>
      <c r="AK36">
        <v>2953</v>
      </c>
      <c r="AL36">
        <v>3064</v>
      </c>
      <c r="AM36">
        <v>3078</v>
      </c>
      <c r="AN36">
        <v>3013</v>
      </c>
      <c r="AO36">
        <v>3054</v>
      </c>
      <c r="AP36">
        <v>3023</v>
      </c>
      <c r="AQ36">
        <v>3004</v>
      </c>
      <c r="AR36">
        <v>77.104900000000001</v>
      </c>
      <c r="AS36">
        <v>2398.59</v>
      </c>
      <c r="AT36">
        <v>269.86700000000002</v>
      </c>
      <c r="AU36">
        <v>599.64700000000005</v>
      </c>
      <c r="AV36">
        <v>3229</v>
      </c>
      <c r="AW36">
        <v>325.88099999999997</v>
      </c>
      <c r="AX36">
        <v>275.47800000000001</v>
      </c>
      <c r="AY36">
        <v>649.04200000000003</v>
      </c>
      <c r="AZ36">
        <v>310.20600000000002</v>
      </c>
      <c r="BA36">
        <v>626.04899999999998</v>
      </c>
      <c r="BB36">
        <v>292.137</v>
      </c>
      <c r="BC36">
        <v>627.32299999999998</v>
      </c>
      <c r="BD36">
        <v>310.56799999999998</v>
      </c>
      <c r="BE36">
        <v>0.116021</v>
      </c>
      <c r="BF36">
        <v>0.10451199999999999</v>
      </c>
      <c r="BG36">
        <v>0</v>
      </c>
      <c r="BH36">
        <v>0</v>
      </c>
      <c r="BI36" s="1">
        <v>1.0300000000000001E-6</v>
      </c>
      <c r="BJ36" s="1">
        <v>1.17E-6</v>
      </c>
      <c r="BK36">
        <v>0</v>
      </c>
      <c r="BL36">
        <v>0</v>
      </c>
      <c r="BM36">
        <v>0</v>
      </c>
      <c r="BN36">
        <v>0</v>
      </c>
      <c r="BO36">
        <v>0.88489799999999996</v>
      </c>
      <c r="BP36">
        <v>0.91766499999999995</v>
      </c>
      <c r="BQ36">
        <v>0.98171200000000003</v>
      </c>
      <c r="BR36">
        <v>0.97745400000000005</v>
      </c>
      <c r="BS36">
        <v>0.93277600000000005</v>
      </c>
      <c r="BT36">
        <v>1.0292600000000001</v>
      </c>
      <c r="BU36">
        <v>361</v>
      </c>
      <c r="BV36">
        <v>337</v>
      </c>
      <c r="BW36">
        <v>548</v>
      </c>
      <c r="BX36">
        <v>321</v>
      </c>
      <c r="BY36">
        <v>468</v>
      </c>
      <c r="BZ36">
        <v>328</v>
      </c>
      <c r="CA36">
        <v>542</v>
      </c>
      <c r="CB36">
        <v>324</v>
      </c>
      <c r="CC36">
        <v>43</v>
      </c>
    </row>
    <row r="38" spans="1:82" x14ac:dyDescent="0.25">
      <c r="A38">
        <v>20230803105948</v>
      </c>
      <c r="B38">
        <v>140</v>
      </c>
      <c r="C38">
        <v>5</v>
      </c>
      <c r="D38">
        <v>0</v>
      </c>
      <c r="E38">
        <v>0</v>
      </c>
      <c r="F38">
        <v>1472.69</v>
      </c>
      <c r="G38">
        <v>4253.96</v>
      </c>
      <c r="H38">
        <v>53698.6</v>
      </c>
      <c r="I38">
        <v>14888.9</v>
      </c>
      <c r="J38">
        <v>13424.6</v>
      </c>
      <c r="K38">
        <v>49249</v>
      </c>
      <c r="L38">
        <v>0</v>
      </c>
      <c r="M38">
        <v>1500.87</v>
      </c>
      <c r="N38">
        <v>0</v>
      </c>
      <c r="O38">
        <v>1479.19</v>
      </c>
      <c r="P38">
        <v>0</v>
      </c>
      <c r="Q38">
        <v>1448.76</v>
      </c>
      <c r="R38">
        <v>0</v>
      </c>
      <c r="S38">
        <v>1462.56</v>
      </c>
      <c r="T38">
        <v>0</v>
      </c>
      <c r="U38">
        <v>0.34779300000000002</v>
      </c>
      <c r="V38">
        <v>0</v>
      </c>
      <c r="W38">
        <v>0</v>
      </c>
      <c r="X38">
        <v>0</v>
      </c>
      <c r="Y38" s="1">
        <v>8.2209999999999997E-6</v>
      </c>
      <c r="Z38">
        <v>0</v>
      </c>
      <c r="AA38">
        <f>0</f>
        <v>0</v>
      </c>
      <c r="AB38">
        <v>0</v>
      </c>
      <c r="AC38">
        <v>0</v>
      </c>
      <c r="AD38">
        <v>0</v>
      </c>
      <c r="AE38">
        <v>1.34192</v>
      </c>
      <c r="AF38">
        <v>0</v>
      </c>
      <c r="AG38">
        <v>1.5661400000000001</v>
      </c>
      <c r="AH38">
        <v>0</v>
      </c>
      <c r="AI38">
        <v>1.44109</v>
      </c>
      <c r="AJ38">
        <v>0</v>
      </c>
      <c r="AK38">
        <v>12231</v>
      </c>
      <c r="AL38">
        <v>0</v>
      </c>
      <c r="AM38">
        <v>12177</v>
      </c>
      <c r="AN38">
        <v>0</v>
      </c>
      <c r="AO38">
        <v>12474</v>
      </c>
      <c r="AP38">
        <v>0</v>
      </c>
      <c r="AQ38">
        <v>12367</v>
      </c>
      <c r="AR38">
        <v>1869</v>
      </c>
      <c r="AS38">
        <v>21132</v>
      </c>
      <c r="AT38">
        <v>6541.49</v>
      </c>
      <c r="AU38">
        <v>5282.99</v>
      </c>
      <c r="AV38">
        <v>21890</v>
      </c>
      <c r="AW38">
        <v>0</v>
      </c>
      <c r="AX38">
        <v>1560.08</v>
      </c>
      <c r="AY38">
        <v>0</v>
      </c>
      <c r="AZ38">
        <v>1536.18</v>
      </c>
      <c r="BA38">
        <v>0</v>
      </c>
      <c r="BB38">
        <v>1497.58</v>
      </c>
      <c r="BC38">
        <v>0</v>
      </c>
      <c r="BD38">
        <v>1505.91</v>
      </c>
      <c r="BE38">
        <v>0</v>
      </c>
      <c r="BF38">
        <v>0.34292899999999998</v>
      </c>
      <c r="BG38">
        <v>0</v>
      </c>
      <c r="BH38">
        <v>0</v>
      </c>
      <c r="BI38">
        <v>0</v>
      </c>
      <c r="BJ38" s="1">
        <v>6.2333400000000004E-6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1.1833400000000001</v>
      </c>
      <c r="BQ38">
        <v>0</v>
      </c>
      <c r="BR38">
        <v>1.39371</v>
      </c>
      <c r="BS38">
        <v>0</v>
      </c>
      <c r="BT38">
        <v>1.27657</v>
      </c>
      <c r="BU38">
        <v>0</v>
      </c>
      <c r="BV38">
        <v>5450</v>
      </c>
      <c r="BW38">
        <v>0</v>
      </c>
      <c r="BX38">
        <v>5375</v>
      </c>
      <c r="BY38">
        <v>0</v>
      </c>
      <c r="BZ38">
        <v>5517</v>
      </c>
      <c r="CA38">
        <v>0</v>
      </c>
      <c r="CB38">
        <v>5548</v>
      </c>
      <c r="CC38">
        <v>5074</v>
      </c>
      <c r="CD38" t="s">
        <v>120</v>
      </c>
    </row>
    <row r="39" spans="1:82" x14ac:dyDescent="0.25">
      <c r="A39">
        <v>20230803110858</v>
      </c>
      <c r="B39">
        <v>140</v>
      </c>
      <c r="C39">
        <v>5</v>
      </c>
      <c r="D39">
        <v>10</v>
      </c>
      <c r="E39">
        <v>0</v>
      </c>
      <c r="F39">
        <v>1737.13</v>
      </c>
      <c r="G39">
        <v>4424.7</v>
      </c>
      <c r="H39">
        <v>48797.5</v>
      </c>
      <c r="I39">
        <v>15486.4</v>
      </c>
      <c r="J39">
        <v>12199.4</v>
      </c>
      <c r="K39">
        <v>47846</v>
      </c>
      <c r="L39">
        <v>1546.09</v>
      </c>
      <c r="M39">
        <v>1736.65</v>
      </c>
      <c r="N39">
        <v>1788.33</v>
      </c>
      <c r="O39">
        <v>1747.39</v>
      </c>
      <c r="P39">
        <v>1755.85</v>
      </c>
      <c r="Q39">
        <v>1730.11</v>
      </c>
      <c r="R39">
        <v>1995.78</v>
      </c>
      <c r="S39">
        <v>1718.53</v>
      </c>
      <c r="T39">
        <v>0.34604000000000001</v>
      </c>
      <c r="U39">
        <v>0.37679099999999999</v>
      </c>
      <c r="V39">
        <v>0</v>
      </c>
      <c r="W39">
        <v>0</v>
      </c>
      <c r="X39" s="1">
        <v>6.9190500000000003E-6</v>
      </c>
      <c r="Y39" s="1">
        <v>8.7448999999999999E-6</v>
      </c>
      <c r="Z39">
        <v>0</v>
      </c>
      <c r="AA39">
        <f>(AD39-1.34192)/1.34192*100</f>
        <v>-16.889978538213903</v>
      </c>
      <c r="AB39">
        <f>(AF39-1.56614)/1.56614*100</f>
        <v>-14.784118916571959</v>
      </c>
      <c r="AC39">
        <f>(AH39-1.44109)/1.44109*100</f>
        <v>-24.779160219000889</v>
      </c>
      <c r="AD39">
        <v>1.11527</v>
      </c>
      <c r="AE39">
        <v>1.2615700000000001</v>
      </c>
      <c r="AF39">
        <v>1.3346</v>
      </c>
      <c r="AG39">
        <v>1.4969300000000001</v>
      </c>
      <c r="AH39">
        <v>1.0840000000000001</v>
      </c>
      <c r="AI39">
        <v>1.3666199999999999</v>
      </c>
      <c r="AJ39">
        <v>1166</v>
      </c>
      <c r="AK39">
        <v>10672</v>
      </c>
      <c r="AL39">
        <v>1160</v>
      </c>
      <c r="AM39">
        <v>10809</v>
      </c>
      <c r="AN39">
        <v>1189</v>
      </c>
      <c r="AO39">
        <v>10715</v>
      </c>
      <c r="AP39">
        <v>1213</v>
      </c>
      <c r="AQ39">
        <v>10922</v>
      </c>
      <c r="AR39">
        <v>2002.16</v>
      </c>
      <c r="AS39">
        <v>15496.7</v>
      </c>
      <c r="AT39">
        <v>7007.55</v>
      </c>
      <c r="AU39">
        <v>3874.17</v>
      </c>
      <c r="AV39">
        <v>21393</v>
      </c>
      <c r="AW39">
        <v>1737.76</v>
      </c>
      <c r="AX39">
        <v>1948.42</v>
      </c>
      <c r="AY39">
        <v>2102.08</v>
      </c>
      <c r="AZ39">
        <v>1996.4</v>
      </c>
      <c r="BA39">
        <v>2016.92</v>
      </c>
      <c r="BB39">
        <v>1945.28</v>
      </c>
      <c r="BC39">
        <v>2240.89</v>
      </c>
      <c r="BD39">
        <v>1957.93</v>
      </c>
      <c r="BE39">
        <v>0.34660800000000003</v>
      </c>
      <c r="BF39">
        <v>0.37733800000000001</v>
      </c>
      <c r="BG39">
        <v>0</v>
      </c>
      <c r="BH39">
        <v>0</v>
      </c>
      <c r="BI39" s="1">
        <v>5.4579200000000004E-6</v>
      </c>
      <c r="BJ39" s="1">
        <v>6.9941300000000001E-6</v>
      </c>
      <c r="BK39">
        <v>0</v>
      </c>
      <c r="BL39">
        <v>0</v>
      </c>
      <c r="BM39">
        <v>0</v>
      </c>
      <c r="BN39">
        <v>0</v>
      </c>
      <c r="BO39">
        <v>0.69496899999999995</v>
      </c>
      <c r="BP39">
        <v>0.90704099999999999</v>
      </c>
      <c r="BQ39">
        <v>0.84267700000000001</v>
      </c>
      <c r="BR39">
        <v>1.0719700000000001</v>
      </c>
      <c r="BS39">
        <v>0.65044599999999997</v>
      </c>
      <c r="BT39">
        <v>0.99779700000000005</v>
      </c>
      <c r="BU39">
        <v>480</v>
      </c>
      <c r="BV39">
        <v>4865</v>
      </c>
      <c r="BW39">
        <v>508</v>
      </c>
      <c r="BX39">
        <v>4801</v>
      </c>
      <c r="BY39">
        <v>521</v>
      </c>
      <c r="BZ39">
        <v>4779</v>
      </c>
      <c r="CA39">
        <v>576</v>
      </c>
      <c r="CB39">
        <v>4863</v>
      </c>
      <c r="CC39">
        <v>9480</v>
      </c>
      <c r="CD39" t="s">
        <v>120</v>
      </c>
    </row>
    <row r="40" spans="1:82" x14ac:dyDescent="0.25">
      <c r="A40">
        <v>20230803111704</v>
      </c>
      <c r="B40">
        <v>140</v>
      </c>
      <c r="C40">
        <v>5</v>
      </c>
      <c r="D40">
        <v>20</v>
      </c>
      <c r="E40">
        <v>0</v>
      </c>
      <c r="F40">
        <v>1410.32</v>
      </c>
      <c r="G40">
        <v>3939.95</v>
      </c>
      <c r="H40">
        <v>50997.9</v>
      </c>
      <c r="I40">
        <v>13789.8</v>
      </c>
      <c r="J40">
        <v>12749.5</v>
      </c>
      <c r="K40">
        <v>47962</v>
      </c>
      <c r="L40">
        <v>1296.6600000000001</v>
      </c>
      <c r="M40">
        <v>1426.94</v>
      </c>
      <c r="N40">
        <v>1367.02</v>
      </c>
      <c r="O40">
        <v>1404.45</v>
      </c>
      <c r="P40">
        <v>1448.6</v>
      </c>
      <c r="Q40">
        <v>1397.02</v>
      </c>
      <c r="R40">
        <v>1397.13</v>
      </c>
      <c r="S40">
        <v>1446.13</v>
      </c>
      <c r="T40">
        <v>0.31531999999999999</v>
      </c>
      <c r="U40">
        <v>0.33219799999999999</v>
      </c>
      <c r="V40">
        <v>0</v>
      </c>
      <c r="W40">
        <v>0</v>
      </c>
      <c r="X40" s="1">
        <v>6.7818699999999998E-6</v>
      </c>
      <c r="Y40" s="1">
        <v>9.0913399999999999E-6</v>
      </c>
      <c r="Z40">
        <v>0</v>
      </c>
      <c r="AA40">
        <f t="shared" ref="AA40:AA43" si="17">(AD40-1.34192)/1.34192*100</f>
        <v>-10.631036127339931</v>
      </c>
      <c r="AB40">
        <f t="shared" ref="AB40:AB43" si="18">(AF40-1.56614)/1.56614*100</f>
        <v>-10.629317940924828</v>
      </c>
      <c r="AC40">
        <f t="shared" ref="AC40:AC43" si="19">(AH40-1.44109)/1.44109*100</f>
        <v>-18.136965768966537</v>
      </c>
      <c r="AD40">
        <v>1.19926</v>
      </c>
      <c r="AE40">
        <v>1.3559699999999999</v>
      </c>
      <c r="AF40">
        <v>1.39967</v>
      </c>
      <c r="AG40">
        <v>1.5682100000000001</v>
      </c>
      <c r="AH40">
        <v>1.1797200000000001</v>
      </c>
      <c r="AI40">
        <v>1.4480599999999999</v>
      </c>
      <c r="AJ40">
        <v>2442</v>
      </c>
      <c r="AK40">
        <v>9542</v>
      </c>
      <c r="AL40">
        <v>2421</v>
      </c>
      <c r="AM40">
        <v>9482</v>
      </c>
      <c r="AN40">
        <v>2473</v>
      </c>
      <c r="AO40">
        <v>9559</v>
      </c>
      <c r="AP40">
        <v>2436</v>
      </c>
      <c r="AQ40">
        <v>9607</v>
      </c>
      <c r="AR40">
        <v>1515.13</v>
      </c>
      <c r="AS40">
        <v>17984.7</v>
      </c>
      <c r="AT40">
        <v>5302.95</v>
      </c>
      <c r="AU40">
        <v>4496.1899999999996</v>
      </c>
      <c r="AV40">
        <v>20178</v>
      </c>
      <c r="AW40">
        <v>1206.57</v>
      </c>
      <c r="AX40">
        <v>1461.34</v>
      </c>
      <c r="AY40">
        <v>1374.76</v>
      </c>
      <c r="AZ40">
        <v>1441.57</v>
      </c>
      <c r="BA40">
        <v>1453.45</v>
      </c>
      <c r="BB40">
        <v>1417.86</v>
      </c>
      <c r="BC40">
        <v>1462.89</v>
      </c>
      <c r="BD40">
        <v>1458.69</v>
      </c>
      <c r="BE40">
        <v>0.278063</v>
      </c>
      <c r="BF40">
        <v>0.31187999999999999</v>
      </c>
      <c r="BG40">
        <v>0</v>
      </c>
      <c r="BH40">
        <v>0</v>
      </c>
      <c r="BI40" s="1">
        <v>4.5443200000000004E-6</v>
      </c>
      <c r="BJ40" s="1">
        <v>5.5645300000000002E-6</v>
      </c>
      <c r="BK40">
        <v>0</v>
      </c>
      <c r="BL40">
        <v>0</v>
      </c>
      <c r="BM40">
        <v>0</v>
      </c>
      <c r="BN40">
        <v>0</v>
      </c>
      <c r="BO40">
        <v>1.00379</v>
      </c>
      <c r="BP40">
        <v>1.12948</v>
      </c>
      <c r="BQ40">
        <v>1.15062</v>
      </c>
      <c r="BR40">
        <v>1.298</v>
      </c>
      <c r="BS40">
        <v>0.93175699999999995</v>
      </c>
      <c r="BT40">
        <v>1.2361599999999999</v>
      </c>
      <c r="BU40">
        <v>978</v>
      </c>
      <c r="BV40">
        <v>3986</v>
      </c>
      <c r="BW40">
        <v>1034</v>
      </c>
      <c r="BX40">
        <v>3941</v>
      </c>
      <c r="BY40">
        <v>1107</v>
      </c>
      <c r="BZ40">
        <v>4005</v>
      </c>
      <c r="CA40">
        <v>1033</v>
      </c>
      <c r="CB40">
        <v>4094</v>
      </c>
      <c r="CC40">
        <v>4326</v>
      </c>
      <c r="CD40" t="s">
        <v>120</v>
      </c>
    </row>
    <row r="41" spans="1:82" x14ac:dyDescent="0.25">
      <c r="A41">
        <v>20230803112515</v>
      </c>
      <c r="B41">
        <v>140</v>
      </c>
      <c r="C41">
        <v>5</v>
      </c>
      <c r="D41">
        <v>30</v>
      </c>
      <c r="E41">
        <v>0</v>
      </c>
      <c r="F41">
        <v>1401.59</v>
      </c>
      <c r="G41">
        <v>3935.37</v>
      </c>
      <c r="H41">
        <v>53576.1</v>
      </c>
      <c r="I41">
        <v>13773.8</v>
      </c>
      <c r="J41">
        <v>13394</v>
      </c>
      <c r="K41">
        <v>49296</v>
      </c>
      <c r="L41">
        <v>1296.55</v>
      </c>
      <c r="M41">
        <v>1365.22</v>
      </c>
      <c r="N41">
        <v>1471.03</v>
      </c>
      <c r="O41">
        <v>1377.74</v>
      </c>
      <c r="P41">
        <v>1460.48</v>
      </c>
      <c r="Q41">
        <v>1392.16</v>
      </c>
      <c r="R41">
        <v>1562.22</v>
      </c>
      <c r="S41">
        <v>1390.61</v>
      </c>
      <c r="T41">
        <v>0.31821500000000003</v>
      </c>
      <c r="U41">
        <v>0.32739499999999999</v>
      </c>
      <c r="V41">
        <v>0</v>
      </c>
      <c r="W41">
        <v>0</v>
      </c>
      <c r="X41" s="1">
        <v>6.2308900000000001E-6</v>
      </c>
      <c r="Y41" s="1">
        <v>7.6065599999999999E-6</v>
      </c>
      <c r="Z41">
        <v>0</v>
      </c>
      <c r="AA41">
        <f t="shared" si="17"/>
        <v>-9.7047514009777078</v>
      </c>
      <c r="AB41">
        <f t="shared" si="18"/>
        <v>-9.0240974625512518</v>
      </c>
      <c r="AC41">
        <f t="shared" si="19"/>
        <v>-16.871951092575753</v>
      </c>
      <c r="AD41">
        <v>1.2116899999999999</v>
      </c>
      <c r="AE41">
        <v>1.40829</v>
      </c>
      <c r="AF41">
        <v>1.4248099999999999</v>
      </c>
      <c r="AG41">
        <v>1.6445399999999999</v>
      </c>
      <c r="AH41">
        <v>1.1979500000000001</v>
      </c>
      <c r="AI41">
        <v>1.4777499999999999</v>
      </c>
      <c r="AJ41">
        <v>3710</v>
      </c>
      <c r="AK41">
        <v>8414</v>
      </c>
      <c r="AL41">
        <v>3674</v>
      </c>
      <c r="AM41">
        <v>8535</v>
      </c>
      <c r="AN41">
        <v>3769</v>
      </c>
      <c r="AO41">
        <v>8756</v>
      </c>
      <c r="AP41">
        <v>3736</v>
      </c>
      <c r="AQ41">
        <v>8702</v>
      </c>
      <c r="AR41">
        <v>1595.14</v>
      </c>
      <c r="AS41">
        <v>20035.7</v>
      </c>
      <c r="AT41">
        <v>5582.99</v>
      </c>
      <c r="AU41">
        <v>5008.93</v>
      </c>
      <c r="AV41">
        <v>21138</v>
      </c>
      <c r="AW41">
        <v>1335.73</v>
      </c>
      <c r="AX41">
        <v>1429.54</v>
      </c>
      <c r="AY41">
        <v>1503.05</v>
      </c>
      <c r="AZ41">
        <v>1481.19</v>
      </c>
      <c r="BA41">
        <v>1514.79</v>
      </c>
      <c r="BB41">
        <v>1498.46</v>
      </c>
      <c r="BC41">
        <v>1657.25</v>
      </c>
      <c r="BD41">
        <v>1462.86</v>
      </c>
      <c r="BE41">
        <v>0.30825999999999998</v>
      </c>
      <c r="BF41">
        <v>0.319413</v>
      </c>
      <c r="BG41">
        <v>0</v>
      </c>
      <c r="BH41">
        <v>0</v>
      </c>
      <c r="BI41" s="1">
        <v>4.59397E-6</v>
      </c>
      <c r="BJ41" s="1">
        <v>7.0026300000000001E-6</v>
      </c>
      <c r="BK41">
        <v>0</v>
      </c>
      <c r="BL41">
        <v>0</v>
      </c>
      <c r="BM41">
        <v>0</v>
      </c>
      <c r="BN41">
        <v>0</v>
      </c>
      <c r="BO41">
        <v>1.0158400000000001</v>
      </c>
      <c r="BP41">
        <v>1.2664</v>
      </c>
      <c r="BQ41">
        <v>1.1881999999999999</v>
      </c>
      <c r="BR41">
        <v>1.4487699999999999</v>
      </c>
      <c r="BS41">
        <v>0.99309700000000001</v>
      </c>
      <c r="BT41">
        <v>1.2734399999999999</v>
      </c>
      <c r="BU41">
        <v>1493</v>
      </c>
      <c r="BV41">
        <v>3553</v>
      </c>
      <c r="BW41">
        <v>1681</v>
      </c>
      <c r="BX41">
        <v>3509</v>
      </c>
      <c r="BY41">
        <v>1742</v>
      </c>
      <c r="BZ41">
        <v>3670</v>
      </c>
      <c r="CA41">
        <v>1761</v>
      </c>
      <c r="CB41">
        <v>3729</v>
      </c>
      <c r="CC41">
        <v>3610</v>
      </c>
      <c r="CD41" t="s">
        <v>120</v>
      </c>
    </row>
    <row r="42" spans="1:82" x14ac:dyDescent="0.25">
      <c r="A42">
        <v>20230803113335</v>
      </c>
      <c r="B42">
        <v>140</v>
      </c>
      <c r="C42">
        <v>5</v>
      </c>
      <c r="D42">
        <v>40</v>
      </c>
      <c r="E42">
        <v>0</v>
      </c>
      <c r="F42">
        <v>1386.69</v>
      </c>
      <c r="G42">
        <v>3797.58</v>
      </c>
      <c r="H42">
        <v>50185.7</v>
      </c>
      <c r="I42">
        <v>13291.5</v>
      </c>
      <c r="J42">
        <v>12546.4</v>
      </c>
      <c r="K42">
        <v>48716</v>
      </c>
      <c r="L42">
        <v>1292.56</v>
      </c>
      <c r="M42">
        <v>1332.09</v>
      </c>
      <c r="N42">
        <v>1523.42</v>
      </c>
      <c r="O42">
        <v>1321.24</v>
      </c>
      <c r="P42">
        <v>1487.22</v>
      </c>
      <c r="Q42">
        <v>1318.4</v>
      </c>
      <c r="R42">
        <v>1629.61</v>
      </c>
      <c r="S42">
        <v>1310.02</v>
      </c>
      <c r="T42">
        <v>0.31485299999999999</v>
      </c>
      <c r="U42">
        <v>0.31902700000000001</v>
      </c>
      <c r="V42">
        <v>0</v>
      </c>
      <c r="W42">
        <v>0</v>
      </c>
      <c r="X42" s="1">
        <v>4.8086500000000001E-6</v>
      </c>
      <c r="Y42" s="1">
        <v>5.8255499999999996E-6</v>
      </c>
      <c r="Z42">
        <v>0</v>
      </c>
      <c r="AA42">
        <f t="shared" si="17"/>
        <v>-14.089513532848461</v>
      </c>
      <c r="AB42">
        <f t="shared" si="18"/>
        <v>-14.173700946275561</v>
      </c>
      <c r="AC42">
        <f t="shared" si="19"/>
        <v>-24.37668709102137</v>
      </c>
      <c r="AD42">
        <v>1.1528499999999999</v>
      </c>
      <c r="AE42">
        <v>1.3735200000000001</v>
      </c>
      <c r="AF42">
        <v>1.34416</v>
      </c>
      <c r="AG42">
        <v>1.6009899999999999</v>
      </c>
      <c r="AH42">
        <v>1.0898000000000001</v>
      </c>
      <c r="AI42">
        <v>1.4679899999999999</v>
      </c>
      <c r="AJ42">
        <v>4861</v>
      </c>
      <c r="AK42">
        <v>7106</v>
      </c>
      <c r="AL42">
        <v>4925</v>
      </c>
      <c r="AM42">
        <v>7196</v>
      </c>
      <c r="AN42">
        <v>4879</v>
      </c>
      <c r="AO42">
        <v>7325</v>
      </c>
      <c r="AP42">
        <v>5023</v>
      </c>
      <c r="AQ42">
        <v>7401</v>
      </c>
      <c r="AR42">
        <v>1519.8</v>
      </c>
      <c r="AS42">
        <v>17961.7</v>
      </c>
      <c r="AT42">
        <v>5319.29</v>
      </c>
      <c r="AU42">
        <v>4490.41</v>
      </c>
      <c r="AV42">
        <v>20857</v>
      </c>
      <c r="AW42">
        <v>1229.7</v>
      </c>
      <c r="AX42">
        <v>1404.72</v>
      </c>
      <c r="AY42">
        <v>1622.86</v>
      </c>
      <c r="AZ42">
        <v>1391.71</v>
      </c>
      <c r="BA42">
        <v>1577.47</v>
      </c>
      <c r="BB42">
        <v>1389.87</v>
      </c>
      <c r="BC42">
        <v>1731.91</v>
      </c>
      <c r="BD42">
        <v>1369.81</v>
      </c>
      <c r="BE42">
        <v>0.28772700000000001</v>
      </c>
      <c r="BF42">
        <v>0.3135</v>
      </c>
      <c r="BG42">
        <v>0</v>
      </c>
      <c r="BH42">
        <v>0</v>
      </c>
      <c r="BI42" s="1">
        <v>2.7987200000000001E-6</v>
      </c>
      <c r="BJ42" s="1">
        <v>4.8194E-6</v>
      </c>
      <c r="BK42">
        <v>0</v>
      </c>
      <c r="BL42">
        <v>0</v>
      </c>
      <c r="BM42">
        <v>0</v>
      </c>
      <c r="BN42">
        <v>0</v>
      </c>
      <c r="BO42">
        <v>0.897563</v>
      </c>
      <c r="BP42">
        <v>1.1766099999999999</v>
      </c>
      <c r="BQ42">
        <v>1.0517000000000001</v>
      </c>
      <c r="BR42">
        <v>1.43255</v>
      </c>
      <c r="BS42">
        <v>0.76951899999999995</v>
      </c>
      <c r="BT42">
        <v>1.2996300000000001</v>
      </c>
      <c r="BU42">
        <v>2022</v>
      </c>
      <c r="BV42">
        <v>2992</v>
      </c>
      <c r="BW42">
        <v>2201</v>
      </c>
      <c r="BX42">
        <v>3030</v>
      </c>
      <c r="BY42">
        <v>2161</v>
      </c>
      <c r="BZ42">
        <v>3039</v>
      </c>
      <c r="CA42">
        <v>2337</v>
      </c>
      <c r="CB42">
        <v>3075</v>
      </c>
      <c r="CC42">
        <v>4847</v>
      </c>
      <c r="CD42" t="s">
        <v>120</v>
      </c>
    </row>
    <row r="43" spans="1:82" x14ac:dyDescent="0.25">
      <c r="A43">
        <v>20230803114059</v>
      </c>
      <c r="B43">
        <v>140</v>
      </c>
      <c r="C43">
        <v>5</v>
      </c>
      <c r="D43">
        <v>50</v>
      </c>
      <c r="E43">
        <v>0</v>
      </c>
      <c r="F43">
        <v>1365.78</v>
      </c>
      <c r="G43">
        <v>3674.42</v>
      </c>
      <c r="H43">
        <v>49146.5</v>
      </c>
      <c r="I43">
        <v>12860.5</v>
      </c>
      <c r="J43">
        <v>12286.6</v>
      </c>
      <c r="K43">
        <v>47991</v>
      </c>
      <c r="L43">
        <v>1292.29</v>
      </c>
      <c r="M43">
        <v>1230.04</v>
      </c>
      <c r="N43">
        <v>1505.71</v>
      </c>
      <c r="O43">
        <v>1216.03</v>
      </c>
      <c r="P43">
        <v>1521.29</v>
      </c>
      <c r="Q43">
        <v>1236</v>
      </c>
      <c r="R43">
        <v>1692.25</v>
      </c>
      <c r="S43">
        <v>1226.1500000000001</v>
      </c>
      <c r="T43">
        <v>0.32031700000000002</v>
      </c>
      <c r="U43">
        <v>0.303427</v>
      </c>
      <c r="V43">
        <v>0</v>
      </c>
      <c r="W43">
        <v>0</v>
      </c>
      <c r="X43" s="1">
        <v>4.4143700000000001E-6</v>
      </c>
      <c r="Y43" s="1">
        <v>5.5543899999999999E-6</v>
      </c>
      <c r="Z43">
        <v>0</v>
      </c>
      <c r="AA43">
        <f t="shared" si="17"/>
        <v>-13.048467866936928</v>
      </c>
      <c r="AB43">
        <f t="shared" si="18"/>
        <v>-13.503262798983496</v>
      </c>
      <c r="AC43">
        <f t="shared" si="19"/>
        <v>-23.46279552283341</v>
      </c>
      <c r="AD43">
        <v>1.16682</v>
      </c>
      <c r="AE43">
        <v>1.38314</v>
      </c>
      <c r="AF43">
        <v>1.35466</v>
      </c>
      <c r="AG43">
        <v>1.6305400000000001</v>
      </c>
      <c r="AH43">
        <v>1.10297</v>
      </c>
      <c r="AI43">
        <v>1.5010300000000001</v>
      </c>
      <c r="AJ43">
        <v>5938</v>
      </c>
      <c r="AK43">
        <v>5841</v>
      </c>
      <c r="AL43">
        <v>5971</v>
      </c>
      <c r="AM43">
        <v>5954</v>
      </c>
      <c r="AN43">
        <v>6087</v>
      </c>
      <c r="AO43">
        <v>6084</v>
      </c>
      <c r="AP43">
        <v>6050</v>
      </c>
      <c r="AQ43">
        <v>6066</v>
      </c>
      <c r="AR43">
        <v>1377.84</v>
      </c>
      <c r="AS43">
        <v>17429.7</v>
      </c>
      <c r="AT43">
        <v>4822.43</v>
      </c>
      <c r="AU43">
        <v>4357.43</v>
      </c>
      <c r="AV43">
        <v>20204</v>
      </c>
      <c r="AW43">
        <v>1172.9000000000001</v>
      </c>
      <c r="AX43">
        <v>1233.7</v>
      </c>
      <c r="AY43">
        <v>1600.9</v>
      </c>
      <c r="AZ43">
        <v>1207.19</v>
      </c>
      <c r="BA43">
        <v>1628.07</v>
      </c>
      <c r="BB43">
        <v>1270.74</v>
      </c>
      <c r="BC43">
        <v>1816.52</v>
      </c>
      <c r="BD43">
        <v>1202.01</v>
      </c>
      <c r="BE43">
        <v>0.28396199999999999</v>
      </c>
      <c r="BF43">
        <v>0.28819299999999998</v>
      </c>
      <c r="BG43">
        <v>0</v>
      </c>
      <c r="BH43">
        <v>0</v>
      </c>
      <c r="BI43" s="1">
        <v>1.5145799999999999E-6</v>
      </c>
      <c r="BJ43" s="1">
        <v>3.0060999999999999E-6</v>
      </c>
      <c r="BK43">
        <v>0</v>
      </c>
      <c r="BL43">
        <v>0</v>
      </c>
      <c r="BM43">
        <v>0</v>
      </c>
      <c r="BN43">
        <v>0</v>
      </c>
      <c r="BO43">
        <v>0.93037899999999996</v>
      </c>
      <c r="BP43">
        <v>1.2162500000000001</v>
      </c>
      <c r="BQ43">
        <v>1.0868599999999999</v>
      </c>
      <c r="BR43">
        <v>1.4751099999999999</v>
      </c>
      <c r="BS43">
        <v>0.81269400000000003</v>
      </c>
      <c r="BT43">
        <v>1.3604099999999999</v>
      </c>
      <c r="BU43">
        <v>2458</v>
      </c>
      <c r="BV43">
        <v>2359</v>
      </c>
      <c r="BW43">
        <v>2650</v>
      </c>
      <c r="BX43">
        <v>2367</v>
      </c>
      <c r="BY43">
        <v>2712</v>
      </c>
      <c r="BZ43">
        <v>2419</v>
      </c>
      <c r="CA43">
        <v>2844</v>
      </c>
      <c r="CB43">
        <v>2395</v>
      </c>
      <c r="CC43">
        <v>3957</v>
      </c>
      <c r="CD43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D60" sqref="D60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topLeftCell="A19" workbookViewId="0">
      <selection activeCell="H54" sqref="H54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53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B1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56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57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58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59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60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61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62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91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100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102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S85" zoomScale="85" zoomScaleNormal="85" workbookViewId="0">
      <selection activeCell="AX71" sqref="AX71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</row>
    <row r="2" spans="1:86" x14ac:dyDescent="0.25">
      <c r="A2" t="s">
        <v>103</v>
      </c>
      <c r="H2" t="s">
        <v>104</v>
      </c>
      <c r="J2" t="s">
        <v>105</v>
      </c>
      <c r="W2" t="s">
        <v>106</v>
      </c>
      <c r="AH2" t="s">
        <v>107</v>
      </c>
      <c r="AK2" t="s">
        <v>108</v>
      </c>
      <c r="AN2" t="s">
        <v>109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raw_data</vt:lpstr>
      <vt:lpstr>100demand</vt:lpstr>
      <vt:lpstr>70demand</vt:lpstr>
      <vt:lpstr>120demand</vt:lpstr>
      <vt:lpstr>100%ice</vt:lpstr>
      <vt:lpstr>100%BEV</vt:lpstr>
      <vt:lpstr>ICE Energy vs TravelTime</vt:lpstr>
      <vt:lpstr>ICE_HigherSpeed</vt:lpstr>
      <vt:lpstr>market_fleet_binomial_route</vt:lpstr>
      <vt:lpstr>higher_demand</vt:lpstr>
      <vt:lpstr>average_fleet</vt:lpstr>
      <vt:lpstr>market fleet &amp; left turn yield</vt:lpstr>
      <vt:lpstr>low_demand</vt:lpstr>
      <vt:lpstr>compare BEV, PHEV and HFCV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2023-08-03T15:53:55Z</dcterms:modified>
</cp:coreProperties>
</file>