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eekBrains_08.2022_в_облако_загружать_частями\Финансовая математика\"/>
    </mc:Choice>
  </mc:AlternateContent>
  <xr:revisionPtr revIDLastSave="0" documentId="13_ncr:1_{72527681-13FC-4EE5-9E61-C454FC60A1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8" i="1" l="1" a="1"/>
  <c r="B68" i="1" s="1"/>
  <c r="N61" i="1" s="1"/>
  <c r="D96" i="1" l="1"/>
  <c r="C96" i="1"/>
  <c r="H85" i="1" l="1"/>
  <c r="H90" i="1"/>
  <c r="H92" i="1"/>
  <c r="H93" i="1"/>
  <c r="H86" i="1"/>
  <c r="K86" i="1" s="1"/>
  <c r="H88" i="1"/>
  <c r="K88" i="1" s="1"/>
  <c r="H91" i="1"/>
  <c r="K91" i="1" s="1"/>
  <c r="H87" i="1"/>
  <c r="H89" i="1"/>
  <c r="K89" i="1" s="1"/>
  <c r="H94" i="1"/>
  <c r="K94" i="1" s="1"/>
  <c r="H84" i="1"/>
  <c r="K84" i="1" s="1"/>
  <c r="I85" i="1"/>
  <c r="J85" i="1" s="1"/>
  <c r="I88" i="1"/>
  <c r="J88" i="1" s="1"/>
  <c r="I91" i="1"/>
  <c r="J91" i="1" s="1"/>
  <c r="I86" i="1"/>
  <c r="J86" i="1" s="1"/>
  <c r="I89" i="1"/>
  <c r="J89" i="1" s="1"/>
  <c r="I92" i="1"/>
  <c r="J92" i="1" s="1"/>
  <c r="I93" i="1"/>
  <c r="J93" i="1" s="1"/>
  <c r="I94" i="1"/>
  <c r="J94" i="1" s="1"/>
  <c r="I84" i="1"/>
  <c r="J84" i="1" s="1"/>
  <c r="I87" i="1"/>
  <c r="J87" i="1" s="1"/>
  <c r="I90" i="1"/>
  <c r="J90" i="1" s="1"/>
  <c r="F85" i="1"/>
  <c r="F86" i="1"/>
  <c r="F87" i="1"/>
  <c r="F88" i="1"/>
  <c r="F89" i="1"/>
  <c r="F90" i="1"/>
  <c r="F91" i="1"/>
  <c r="F92" i="1"/>
  <c r="F93" i="1"/>
  <c r="F94" i="1"/>
  <c r="F84" i="1"/>
  <c r="E85" i="1"/>
  <c r="E86" i="1"/>
  <c r="E87" i="1"/>
  <c r="E88" i="1"/>
  <c r="E89" i="1"/>
  <c r="E90" i="1"/>
  <c r="E91" i="1"/>
  <c r="E92" i="1"/>
  <c r="E93" i="1"/>
  <c r="E94" i="1"/>
  <c r="E84" i="1"/>
  <c r="D95" i="1"/>
  <c r="C95" i="1"/>
  <c r="J95" i="1" l="1"/>
  <c r="G94" i="1"/>
  <c r="G93" i="1"/>
  <c r="K90" i="1"/>
  <c r="K87" i="1"/>
  <c r="G92" i="1"/>
  <c r="K93" i="1"/>
  <c r="K92" i="1"/>
  <c r="K85" i="1"/>
  <c r="K95" i="1" s="1"/>
  <c r="C106" i="1" s="1"/>
  <c r="G89" i="1"/>
  <c r="G91" i="1"/>
  <c r="G90" i="1"/>
  <c r="G86" i="1"/>
  <c r="F96" i="1"/>
  <c r="C97" i="1" s="1"/>
  <c r="G88" i="1"/>
  <c r="G85" i="1"/>
  <c r="G87" i="1"/>
  <c r="E96" i="1"/>
  <c r="D97" i="1" s="1"/>
  <c r="E95" i="1"/>
  <c r="F95" i="1"/>
  <c r="G84" i="1"/>
  <c r="G95" i="1" l="1"/>
  <c r="G96" i="1"/>
  <c r="C105" i="1" s="1"/>
  <c r="C98" i="1" l="1"/>
  <c r="C99" i="1" s="1"/>
  <c r="D32" i="1" l="1"/>
  <c r="D33" i="1" s="1"/>
  <c r="D20" i="1" l="1"/>
  <c r="E20" i="1"/>
  <c r="F20" i="1"/>
  <c r="G20" i="1"/>
  <c r="H20" i="1"/>
  <c r="I20" i="1"/>
  <c r="J20" i="1"/>
  <c r="D8" i="1"/>
  <c r="D9" i="1"/>
  <c r="D10" i="1"/>
  <c r="D11" i="1"/>
  <c r="D12" i="1"/>
  <c r="D7" i="1"/>
  <c r="F7" i="1" l="1"/>
  <c r="C23" i="1"/>
  <c r="C24" i="1" s="1"/>
  <c r="J43" i="1"/>
  <c r="J44" i="1"/>
  <c r="J4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<sst xmlns="http://schemas.openxmlformats.org/spreadsheetml/2006/main" count="94" uniqueCount="90">
  <si>
    <t>Катег. !</t>
  </si>
  <si>
    <t>Катег. 2</t>
  </si>
  <si>
    <t>Катег. 3</t>
  </si>
  <si>
    <t>&gt;10 лет</t>
  </si>
  <si>
    <t>&gt;2 и &lt;10</t>
  </si>
  <si>
    <t>&lt;2 лет</t>
  </si>
  <si>
    <t>Стаж:</t>
  </si>
  <si>
    <t>P(Штат)</t>
  </si>
  <si>
    <t>P(ДТП | Кат. 1) = ?</t>
  </si>
  <si>
    <t>P(ДТП+)</t>
  </si>
  <si>
    <t>Вероятность ДТП:</t>
  </si>
  <si>
    <t>Ответ:</t>
  </si>
  <si>
    <t>Доход за месяц</t>
  </si>
  <si>
    <t>Матожидание</t>
  </si>
  <si>
    <t>Вероятность</t>
  </si>
  <si>
    <t>Месяц</t>
  </si>
  <si>
    <t>Вер-ть ДТП от 1 кт.</t>
  </si>
  <si>
    <t>Годовая доходность</t>
  </si>
  <si>
    <t>Вложения</t>
  </si>
  <si>
    <t>Период (лет)</t>
  </si>
  <si>
    <t xml:space="preserve">Доходность </t>
  </si>
  <si>
    <t>Геом. дох-ть</t>
  </si>
  <si>
    <t>FV =</t>
  </si>
  <si>
    <t>Риск</t>
  </si>
  <si>
    <t>Показатель Шарпа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</si>
  <si>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</si>
  <si>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</si>
  <si>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</si>
  <si>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</si>
  <si>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</si>
  <si>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</si>
  <si>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</si>
  <si>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</si>
  <si>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</si>
  <si>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</si>
  <si>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</si>
  <si>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</si>
  <si>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</si>
  <si>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</si>
  <si>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</si>
  <si>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</si>
  <si>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</si>
  <si>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</si>
  <si>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</si>
  <si>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</si>
  <si>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</si>
  <si>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</si>
  <si>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</si>
  <si>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</si>
  <si>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Цена акции (y)</t>
  </si>
  <si>
    <t>Цена ресурса (x)</t>
  </si>
  <si>
    <t>Переменная X 1</t>
  </si>
  <si>
    <t>Переменная X 2</t>
  </si>
  <si>
    <t>Переменная X 3</t>
  </si>
  <si>
    <t>Переменная X 4</t>
  </si>
  <si>
    <t>Переменная X 5</t>
  </si>
  <si>
    <t>Переменная X 6</t>
  </si>
  <si>
    <t>Переменная X 7</t>
  </si>
  <si>
    <t>Переменная X 8</t>
  </si>
  <si>
    <t>Переменная X 9</t>
  </si>
  <si>
    <t>Переменная X 10</t>
  </si>
  <si>
    <t>Переменная X 11</t>
  </si>
  <si>
    <t>X</t>
  </si>
  <si>
    <t>Y</t>
  </si>
  <si>
    <t>X^2</t>
  </si>
  <si>
    <t>Y^2</t>
  </si>
  <si>
    <t>XY</t>
  </si>
  <si>
    <t>Сумма:</t>
  </si>
  <si>
    <t>Среднее:</t>
  </si>
  <si>
    <t>Ϭ^2</t>
  </si>
  <si>
    <t>Ковариация</t>
  </si>
  <si>
    <t>Коэф. коррел.</t>
  </si>
  <si>
    <t>b</t>
  </si>
  <si>
    <t>a =</t>
  </si>
  <si>
    <t>b =</t>
  </si>
  <si>
    <t>Коэф-ты регрессии</t>
  </si>
  <si>
    <t>a</t>
  </si>
  <si>
    <t>Уравнение регрессии</t>
  </si>
  <si>
    <r>
      <t>y = 0,033</t>
    </r>
    <r>
      <rPr>
        <sz val="11"/>
        <color theme="1"/>
        <rFont val="Calibri"/>
        <family val="2"/>
        <charset val="204"/>
      </rPr>
      <t>∙x +</t>
    </r>
    <r>
      <rPr>
        <sz val="11"/>
        <color theme="1"/>
        <rFont val="Calibri"/>
        <family val="2"/>
        <scheme val="minor"/>
      </rPr>
      <t xml:space="preserve"> 11,465</t>
    </r>
  </si>
  <si>
    <t>ВЫВОД ВЕРОЯТНОСТИ</t>
  </si>
  <si>
    <t>Персентиль</t>
  </si>
  <si>
    <t>Для определения уравнения регрессии ВРУЧНУЮ составим расчетную таблицу</t>
  </si>
  <si>
    <t>Y-Yср</t>
  </si>
  <si>
    <t>X-Xср</t>
  </si>
  <si>
    <t>(Y-Yср)*(X-Xср)</t>
  </si>
  <si>
    <t>(X-Xср)^2</t>
  </si>
  <si>
    <t>ВЫВОД ОСТАТКА</t>
  </si>
  <si>
    <t>Наблюдение</t>
  </si>
  <si>
    <t>Предсказанное Y</t>
  </si>
  <si>
    <t>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</si>
</sst>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#,##0.00\ &quot;₽&quot;;[Red]\-#,##0.00\ &quot;₽&quot;"/>
    <numFmt numFmtId="43" formatCode="_-* #,##0.00_-;\-* #,##0.00_-;_-* &quot;-&quot;??_-;_-@_-"/>
    <numFmt numFmtId="164" formatCode="0.000"/>
    <numFmt numFmtId="165" formatCode="0.0%"/>
    <numFmt numFmtId="166" formatCode="0.0"/>
    <numFmt numFmtId="167" formatCode="[$$-C09]#,##0.00"/>
    <numFmt numFmtId="168" formatCode="0.00000"/>
    <numFmt numFmtId="169" formatCode="_-* #,##0.0000000\ _₽_-;\-* #,##0.0000000\ _₽_-;_-* &quot;-&quot;??\ _₽_-;_-@_-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2" fontId="2" fillId="0" borderId="1" xfId="0" applyNumberFormat="1" applyFont="1" applyBorder="1"/>
    <xf numFmtId="164" fontId="2" fillId="0" borderId="0" xfId="0" applyNumberFormat="1" applyFont="1"/>
    <xf numFmtId="0" fontId="2" fillId="3" borderId="1" xfId="0" applyFont="1" applyFill="1" applyBorder="1"/>
    <xf numFmtId="165" fontId="2" fillId="3" borderId="1" xfId="1" applyNumberFormat="1" applyFont="1" applyFill="1" applyBorder="1"/>
    <xf numFmtId="0" fontId="0" fillId="0" borderId="1" xfId="0" applyBorder="1"/>
    <xf numFmtId="9" fontId="0" fillId="0" borderId="1" xfId="0" applyNumberFormat="1" applyBorder="1"/>
    <xf numFmtId="2" fontId="0" fillId="0" borderId="1" xfId="0" applyNumberFormat="1" applyBorder="1"/>
    <xf numFmtId="0" fontId="0" fillId="0" borderId="0" xfId="1" applyNumberFormat="1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/>
    <xf numFmtId="166" fontId="5" fillId="0" borderId="1" xfId="0" applyNumberFormat="1" applyFont="1" applyBorder="1"/>
    <xf numFmtId="167" fontId="0" fillId="0" borderId="1" xfId="0" applyNumberFormat="1" applyBorder="1"/>
    <xf numFmtId="9" fontId="0" fillId="0" borderId="3" xfId="0" applyNumberFormat="1" applyBorder="1"/>
    <xf numFmtId="10" fontId="0" fillId="0" borderId="1" xfId="0" applyNumberFormat="1" applyBorder="1"/>
    <xf numFmtId="0" fontId="4" fillId="3" borderId="1" xfId="0" applyFont="1" applyFill="1" applyBorder="1"/>
    <xf numFmtId="8" fontId="0" fillId="3" borderId="1" xfId="0" applyNumberFormat="1" applyFill="1" applyBorder="1"/>
    <xf numFmtId="2" fontId="0" fillId="0" borderId="1" xfId="1" applyNumberFormat="1" applyFont="1" applyBorder="1"/>
    <xf numFmtId="164" fontId="0" fillId="0" borderId="1" xfId="1" applyNumberFormat="1" applyFont="1" applyBorder="1"/>
    <xf numFmtId="164" fontId="0" fillId="3" borderId="1" xfId="0" applyNumberFormat="1" applyFill="1" applyBorder="1"/>
    <xf numFmtId="2" fontId="0" fillId="0" borderId="3" xfId="1" applyNumberFormat="1" applyFont="1" applyBorder="1"/>
    <xf numFmtId="0" fontId="0" fillId="0" borderId="0" xfId="0" applyAlignment="1">
      <alignment horizontal="left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/>
    </xf>
    <xf numFmtId="166" fontId="0" fillId="0" borderId="1" xfId="0" applyNumberFormat="1" applyBorder="1"/>
    <xf numFmtId="0" fontId="4" fillId="0" borderId="1" xfId="0" applyFont="1" applyBorder="1" applyAlignment="1">
      <alignment horizontal="center"/>
    </xf>
    <xf numFmtId="0" fontId="7" fillId="0" borderId="0" xfId="0" applyFont="1"/>
    <xf numFmtId="166" fontId="1" fillId="4" borderId="1" xfId="0" applyNumberFormat="1" applyFont="1" applyFill="1" applyBorder="1"/>
    <xf numFmtId="166" fontId="5" fillId="4" borderId="1" xfId="0" applyNumberFormat="1" applyFont="1" applyFill="1" applyBorder="1"/>
    <xf numFmtId="0" fontId="0" fillId="4" borderId="1" xfId="0" applyFill="1" applyBorder="1"/>
    <xf numFmtId="2" fontId="0" fillId="3" borderId="0" xfId="0" applyNumberFormat="1" applyFill="1"/>
    <xf numFmtId="0" fontId="8" fillId="0" borderId="1" xfId="0" applyFont="1" applyBorder="1" applyAlignment="1">
      <alignment vertical="center" wrapText="1"/>
    </xf>
    <xf numFmtId="169" fontId="0" fillId="0" borderId="0" xfId="0" applyNumberFormat="1" applyAlignment="1">
      <alignment horizontal="right"/>
    </xf>
    <xf numFmtId="166" fontId="0" fillId="0" borderId="7" xfId="0" applyNumberFormat="1" applyBorder="1"/>
    <xf numFmtId="43" fontId="0" fillId="0" borderId="1" xfId="2" applyFont="1" applyBorder="1"/>
    <xf numFmtId="43" fontId="0" fillId="0" borderId="1" xfId="0" applyNumberForma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0" fontId="0" fillId="3" borderId="2" xfId="1" applyNumberFormat="1" applyFont="1" applyFill="1" applyBorder="1" applyAlignment="1">
      <alignment horizontal="center"/>
    </xf>
    <xf numFmtId="10" fontId="0" fillId="3" borderId="3" xfId="1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6" fillId="0" borderId="5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Continuous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Зависимость цен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Лист1!$B$62:$L$62</c:f>
              <c:numCache>
                <c:formatCode>0.0</c:formatCode>
                <c:ptCount val="11"/>
                <c:pt idx="0">
                  <c:v>115</c:v>
                </c:pt>
                <c:pt idx="1">
                  <c:v>119</c:v>
                </c:pt>
                <c:pt idx="2">
                  <c:v>121</c:v>
                </c:pt>
                <c:pt idx="3">
                  <c:v>130</c:v>
                </c:pt>
                <c:pt idx="4" formatCode="General">
                  <c:v>131</c:v>
                </c:pt>
                <c:pt idx="5">
                  <c:v>150</c:v>
                </c:pt>
                <c:pt idx="6">
                  <c:v>155</c:v>
                </c:pt>
                <c:pt idx="7">
                  <c:v>172</c:v>
                </c:pt>
                <c:pt idx="8">
                  <c:v>174</c:v>
                </c:pt>
                <c:pt idx="9">
                  <c:v>168</c:v>
                </c:pt>
                <c:pt idx="10">
                  <c:v>161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21-4551-BB3E-7084D99B8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50175"/>
        <c:axId val="1017042511"/>
      </c:scatterChart>
      <c:valAx>
        <c:axId val="93145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7042511"/>
        <c:crosses val="autoZero"/>
        <c:crossBetween val="midCat"/>
      </c:valAx>
      <c:valAx>
        <c:axId val="101704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145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Лист1!$B$62</c:f>
              <c:numCache>
                <c:formatCode>0.0</c:formatCode>
                <c:ptCount val="1"/>
                <c:pt idx="0">
                  <c:v>115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F-4DBE-9F58-23B49BD9E659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Лист1!$B$62</c:f>
              <c:numCache>
                <c:formatCode>0.0</c:formatCode>
                <c:ptCount val="1"/>
                <c:pt idx="0">
                  <c:v>115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DF-4DBE-9F58-23B49BD9E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5307055"/>
        <c:axId val="1017046831"/>
      </c:scatterChart>
      <c:valAx>
        <c:axId val="1015307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17046831"/>
        <c:crosses val="autoZero"/>
        <c:crossBetween val="midCat"/>
      </c:valAx>
      <c:valAx>
        <c:axId val="10170468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153070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2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Лист1!$C$62</c:f>
              <c:numCache>
                <c:formatCode>0.0</c:formatCode>
                <c:ptCount val="1"/>
                <c:pt idx="0">
                  <c:v>119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90-4812-B0B6-AC1131C84A37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Лист1!$C$62</c:f>
              <c:numCache>
                <c:formatCode>0.0</c:formatCode>
                <c:ptCount val="1"/>
                <c:pt idx="0">
                  <c:v>119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90-4812-B0B6-AC1131C84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48319"/>
        <c:axId val="1017041551"/>
      </c:scatterChart>
      <c:valAx>
        <c:axId val="931448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2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17041551"/>
        <c:crosses val="autoZero"/>
        <c:crossBetween val="midCat"/>
      </c:valAx>
      <c:valAx>
        <c:axId val="1017041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3144831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3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Лист1!$D$62</c:f>
              <c:numCache>
                <c:formatCode>0.0</c:formatCode>
                <c:ptCount val="1"/>
                <c:pt idx="0">
                  <c:v>121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B1-4D32-A092-CA769542851E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Лист1!$D$62</c:f>
              <c:numCache>
                <c:formatCode>0.0</c:formatCode>
                <c:ptCount val="1"/>
                <c:pt idx="0">
                  <c:v>121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1-4D32-A092-CA7695428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49247"/>
        <c:axId val="1017048271"/>
      </c:scatterChart>
      <c:valAx>
        <c:axId val="931449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3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17048271"/>
        <c:crosses val="autoZero"/>
        <c:crossBetween val="midCat"/>
      </c:valAx>
      <c:valAx>
        <c:axId val="10170482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314492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4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Лист1!$E$62</c:f>
              <c:numCache>
                <c:formatCode>0.0</c:formatCode>
                <c:ptCount val="1"/>
                <c:pt idx="0">
                  <c:v>130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D-4B68-9CED-B4D4BAAA5929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Лист1!$E$62</c:f>
              <c:numCache>
                <c:formatCode>0.0</c:formatCode>
                <c:ptCount val="1"/>
                <c:pt idx="0">
                  <c:v>130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9D-4B68-9CED-B4D4BAAA5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449247"/>
        <c:axId val="1017049231"/>
      </c:scatterChart>
      <c:valAx>
        <c:axId val="931449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4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17049231"/>
        <c:crosses val="autoZero"/>
        <c:crossBetween val="midCat"/>
      </c:valAx>
      <c:valAx>
        <c:axId val="10170492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314492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5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Лист1!$F$62</c:f>
              <c:numCache>
                <c:formatCode>General</c:formatCode>
                <c:ptCount val="1"/>
                <c:pt idx="0">
                  <c:v>131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E-42C2-B825-3432E27F8F71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Лист1!$F$62</c:f>
              <c:numCache>
                <c:formatCode>General</c:formatCode>
                <c:ptCount val="1"/>
                <c:pt idx="0">
                  <c:v>131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E-42C2-B825-3432E27F8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571391"/>
        <c:axId val="928415551"/>
      </c:scatterChart>
      <c:valAx>
        <c:axId val="1200571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5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415551"/>
        <c:crosses val="autoZero"/>
        <c:crossBetween val="midCat"/>
      </c:valAx>
      <c:valAx>
        <c:axId val="9284155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0057139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6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Лист1!$G$62</c:f>
              <c:numCache>
                <c:formatCode>0.0</c:formatCode>
                <c:ptCount val="1"/>
                <c:pt idx="0">
                  <c:v>150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BF-4DC7-A2B9-4FD2E584437B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Лист1!$G$62</c:f>
              <c:numCache>
                <c:formatCode>0.0</c:formatCode>
                <c:ptCount val="1"/>
                <c:pt idx="0">
                  <c:v>150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BF-4DC7-A2B9-4FD2E5844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0571855"/>
        <c:axId val="928414591"/>
      </c:scatterChart>
      <c:valAx>
        <c:axId val="12005718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6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28414591"/>
        <c:crosses val="autoZero"/>
        <c:crossBetween val="midCat"/>
      </c:valAx>
      <c:valAx>
        <c:axId val="928414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005718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7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Лист1!$H$62</c:f>
              <c:numCache>
                <c:formatCode>0.0</c:formatCode>
                <c:ptCount val="1"/>
                <c:pt idx="0">
                  <c:v>155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D-4D48-9FD4-1BF81C082131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Лист1!$H$62</c:f>
              <c:numCache>
                <c:formatCode>0.0</c:formatCode>
                <c:ptCount val="1"/>
                <c:pt idx="0">
                  <c:v>155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D-4D48-9FD4-1BF81C082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69647"/>
        <c:axId val="928409311"/>
      </c:scatterChart>
      <c:valAx>
        <c:axId val="12012696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7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928409311"/>
        <c:crosses val="autoZero"/>
        <c:crossBetween val="midCat"/>
      </c:valAx>
      <c:valAx>
        <c:axId val="928409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012696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8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Лист1!$I$62</c:f>
              <c:numCache>
                <c:formatCode>0.0</c:formatCode>
                <c:ptCount val="1"/>
                <c:pt idx="0">
                  <c:v>172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A8-4646-A47F-F924D546F858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Лист1!$I$62</c:f>
              <c:numCache>
                <c:formatCode>0.0</c:formatCode>
                <c:ptCount val="1"/>
                <c:pt idx="0">
                  <c:v>172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A8-4646-A47F-F924D546F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246111"/>
        <c:axId val="2008754063"/>
      </c:scatterChart>
      <c:valAx>
        <c:axId val="1021246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8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08754063"/>
        <c:crosses val="autoZero"/>
        <c:crossBetween val="midCat"/>
      </c:valAx>
      <c:valAx>
        <c:axId val="20087540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21246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9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Лист1!$J$62</c:f>
              <c:numCache>
                <c:formatCode>0.0</c:formatCode>
                <c:ptCount val="1"/>
                <c:pt idx="0">
                  <c:v>174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E1-4DD0-BB7F-19C1E2F68ADE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Лист1!$J$62</c:f>
              <c:numCache>
                <c:formatCode>0.0</c:formatCode>
                <c:ptCount val="1"/>
                <c:pt idx="0">
                  <c:v>174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E1-4DD0-BB7F-19C1E2F6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246111"/>
        <c:axId val="2008743503"/>
      </c:scatterChart>
      <c:valAx>
        <c:axId val="1021246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9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2008743503"/>
        <c:crosses val="autoZero"/>
        <c:crossBetween val="midCat"/>
      </c:valAx>
      <c:valAx>
        <c:axId val="20087435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02124611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10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Лист1!$K$62</c:f>
              <c:numCache>
                <c:formatCode>0.0</c:formatCode>
                <c:ptCount val="1"/>
                <c:pt idx="0">
                  <c:v>168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87-48E6-BE30-105A9FE306B9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Лист1!$K$62</c:f>
              <c:numCache>
                <c:formatCode>0.0</c:formatCode>
                <c:ptCount val="1"/>
                <c:pt idx="0">
                  <c:v>168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87-48E6-BE30-105A9FE30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398863"/>
        <c:axId val="843410847"/>
      </c:scatterChart>
      <c:valAx>
        <c:axId val="1212398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10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843410847"/>
        <c:crosses val="autoZero"/>
        <c:crossBetween val="midCat"/>
      </c:valAx>
      <c:valAx>
        <c:axId val="8434108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123988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Переменная </a:t>
            </a:r>
            <a:r>
              <a:rPr lang="en-US"/>
              <a:t>X 11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Лист1!$L$62</c:f>
              <c:numCache>
                <c:formatCode>0.0</c:formatCode>
                <c:ptCount val="1"/>
                <c:pt idx="0">
                  <c:v>161</c:v>
                </c:pt>
              </c:numCache>
            </c:numRef>
          </c:xVal>
          <c:yVal>
            <c:numRef>
              <c:f>Лист1!$C$61:$M$61</c:f>
              <c:numCache>
                <c:formatCode>0.0</c:formatCode>
                <c:ptCount val="11"/>
                <c:pt idx="0">
                  <c:v>15.2</c:v>
                </c:pt>
                <c:pt idx="1">
                  <c:v>15.3</c:v>
                </c:pt>
                <c:pt idx="2">
                  <c:v>15.7</c:v>
                </c:pt>
                <c:pt idx="3">
                  <c:v>15.2</c:v>
                </c:pt>
                <c:pt idx="4">
                  <c:v>16.100000000000001</c:v>
                </c:pt>
                <c:pt idx="5">
                  <c:v>16.5</c:v>
                </c:pt>
                <c:pt idx="6">
                  <c:v>17.100000000000001</c:v>
                </c:pt>
                <c:pt idx="7">
                  <c:v>17.2</c:v>
                </c:pt>
                <c:pt idx="8">
                  <c:v>17</c:v>
                </c:pt>
                <c:pt idx="9">
                  <c:v>16.8</c:v>
                </c:pt>
                <c:pt idx="10">
                  <c:v>16.899999999999999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E-4343-9169-4FBDA62BA4F7}"/>
            </c:ext>
          </c:extLst>
        </c:ser>
        <c:ser>
          <c:idx val="1"/>
          <c:order val="1"/>
          <c:tx>
            <c:v>Предсказанное Y</c:v>
          </c:tx>
          <c:spPr>
            <a:ln w="19050">
              <a:noFill/>
            </a:ln>
          </c:spPr>
          <c:xVal>
            <c:numRef>
              <c:f>Лист1!$L$62</c:f>
              <c:numCache>
                <c:formatCode>0.0</c:formatCode>
                <c:ptCount val="1"/>
                <c:pt idx="0">
                  <c:v>161</c:v>
                </c:pt>
              </c:numCache>
            </c:numRef>
          </c:xVal>
          <c:yVal>
            <c:numRef>
              <c:f>Лист1!$C$143</c:f>
              <c:numCache>
                <c:formatCode>General</c:formatCode>
                <c:ptCount val="1"/>
                <c:pt idx="0">
                  <c:v>1931.482424166097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6E-4343-9169-4FBDA62BA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403503"/>
        <c:axId val="843411327"/>
      </c:scatterChart>
      <c:valAx>
        <c:axId val="12124035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Переменная </a:t>
                </a:r>
                <a:r>
                  <a:rPr lang="en-US"/>
                  <a:t>X 11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843411327"/>
        <c:crosses val="autoZero"/>
        <c:crossBetween val="midCat"/>
      </c:valAx>
      <c:valAx>
        <c:axId val="843411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" sourceLinked="1"/>
        <c:majorTickMark val="out"/>
        <c:minorTickMark val="none"/>
        <c:tickLblPos val="nextTo"/>
        <c:crossAx val="121240350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График нормального распределения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Лист1!$F$143</c:f>
              <c:strCache>
                <c:ptCount val="1"/>
                <c:pt idx="0">
                  <c:v>Персентиль</c:v>
                </c:pt>
              </c:strCache>
            </c:strRef>
          </c:xVal>
          <c:yVal>
            <c:numRef>
              <c:f>Лист1!$G$143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28-4580-9FDD-4C47A23CCD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2399791"/>
        <c:axId val="2008754543"/>
      </c:scatterChart>
      <c:valAx>
        <c:axId val="12123997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Персентиль выборки</a:t>
                </a:r>
              </a:p>
            </c:rich>
          </c:tx>
          <c:overlay val="0"/>
        </c:title>
        <c:majorTickMark val="out"/>
        <c:minorTickMark val="none"/>
        <c:tickLblPos val="nextTo"/>
        <c:crossAx val="2008754543"/>
        <c:crosses val="autoZero"/>
        <c:crossBetween val="midCat"/>
      </c:valAx>
      <c:valAx>
        <c:axId val="20087545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15,2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1239979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662452" cy="74982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4272FF-CE43-81B5-819E-67C5D3EB2418}"/>
            </a:ext>
          </a:extLst>
        </xdr:cNvPr>
        <xdr:cNvSpPr txBox="1"/>
      </xdr:nvSpPr>
      <xdr:spPr>
        <a:xfrm>
          <a:off x="0" y="0"/>
          <a:ext cx="12662452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Задача 1.</a:t>
          </a: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Аналитик собрал статистику за 36 прошедших месяцев, согласно которой вложение в акцию компании АВС позволило за месяц заработать 15% в 1 случае из 36 проанализированных месяцев, 10% - в 2 случаях, 5% - в 3 случаях, 0% в 23 случаях, потерять 5% в 6 случаях, и потерять 10% в оставшихся случаях. Определить ожидаемое значение доходности инвестиции.</a:t>
          </a:r>
          <a:endParaRPr lang="ru-RU" sz="1400"/>
        </a:p>
      </xdr:txBody>
    </xdr:sp>
    <xdr:clientData/>
  </xdr:oneCellAnchor>
  <xdr:oneCellAnchor>
    <xdr:from>
      <xdr:col>0</xdr:col>
      <xdr:colOff>0</xdr:colOff>
      <xdr:row>13</xdr:row>
      <xdr:rowOff>45720</xdr:rowOff>
    </xdr:from>
    <xdr:ext cx="12185374" cy="749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90DDFEC-9BF9-416B-9ECB-508F4EC27281}"/>
            </a:ext>
          </a:extLst>
        </xdr:cNvPr>
        <xdr:cNvSpPr txBox="1"/>
      </xdr:nvSpPr>
      <xdr:spPr>
        <a:xfrm>
          <a:off x="0" y="2643146"/>
          <a:ext cx="12185374" cy="7498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Задача 2.</a:t>
          </a: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Инвестиционный фонд за 7 предыдущих лет заработал следующие годовые доходности: +5%; -2%; +12%; +7%; -4%; +11%; +9%. Если предположить, что в среднем фонд будет зарабатывать такую же доходность, как и по итогам прошедших 7 лет (в смысле геометрической доходности), и вложить $100 тыс. в этот фонд, то какой ожидаемый результат будет через 5 лет?</a:t>
          </a:r>
          <a:endParaRPr lang="ru-RU" sz="1400"/>
        </a:p>
      </xdr:txBody>
    </xdr:sp>
    <xdr:clientData/>
  </xdr:oneCellAnchor>
  <xdr:oneCellAnchor>
    <xdr:from>
      <xdr:col>0</xdr:col>
      <xdr:colOff>0</xdr:colOff>
      <xdr:row>26</xdr:row>
      <xdr:rowOff>129540</xdr:rowOff>
    </xdr:from>
    <xdr:ext cx="13327380" cy="530658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06FED0-3B31-41F4-9789-E9071A4F1EC8}"/>
            </a:ext>
          </a:extLst>
        </xdr:cNvPr>
        <xdr:cNvSpPr txBox="1"/>
      </xdr:nvSpPr>
      <xdr:spPr>
        <a:xfrm>
          <a:off x="0" y="4335780"/>
          <a:ext cx="133273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Задача 3.</a:t>
          </a: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В инвестиционном анализе есть т.н. показатель Шарпа, который характеризует эффективность инвестиции в фонд. Он рассчитывается как отношение средней доходности к риску (волатильности). Рассчитайте этот коэффициент для условий задачи 2.</a:t>
          </a:r>
          <a:endParaRPr lang="ru-RU" sz="1400"/>
        </a:p>
      </xdr:txBody>
    </xdr:sp>
    <xdr:clientData/>
  </xdr:oneCellAnchor>
  <xdr:oneCellAnchor>
    <xdr:from>
      <xdr:col>0</xdr:col>
      <xdr:colOff>0</xdr:colOff>
      <xdr:row>34</xdr:row>
      <xdr:rowOff>129540</xdr:rowOff>
    </xdr:from>
    <xdr:ext cx="11463130" cy="118814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C2BECFF-0AE6-4DBC-81DC-94E5231086AB}"/>
            </a:ext>
          </a:extLst>
        </xdr:cNvPr>
        <xdr:cNvSpPr txBox="1"/>
      </xdr:nvSpPr>
      <xdr:spPr>
        <a:xfrm>
          <a:off x="0" y="6066514"/>
          <a:ext cx="1146313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Задача 4.</a:t>
          </a: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Компания по страхованию автомобилей разделяет водителей по трем категориям в зависимости от опыта: категория 1 (стаж вождения более 10 лет), категория 2 (стаж более 2 лет, но меньше 10), категория 3 (стаж менее 2 лет). Для данной компании среди 100% застрахованных 30% принадлежат категории 1, 50% – категории 2, 20% – категории 3. Вероятность того, что в течение года водитель категории 1 попадет хотя бы в одно ДТП равна 1%; для водителя категории 2 - 3%, а для водителя категории 3 – 10%. Клиент компании застраховал автомобиль и попал в ДТП. Какова вероятность того, что он относится к категории 1?</a:t>
          </a:r>
          <a:endParaRPr lang="ru-RU" sz="1400"/>
        </a:p>
      </xdr:txBody>
    </xdr:sp>
    <xdr:clientData/>
  </xdr:oneCellAnchor>
  <xdr:oneCellAnchor>
    <xdr:from>
      <xdr:col>0</xdr:col>
      <xdr:colOff>0</xdr:colOff>
      <xdr:row>49</xdr:row>
      <xdr:rowOff>95416</xdr:rowOff>
    </xdr:from>
    <xdr:ext cx="11973339" cy="1626471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DD7EBDE-ED9B-497D-9025-562FB02581FA}"/>
            </a:ext>
          </a:extLst>
        </xdr:cNvPr>
        <xdr:cNvSpPr txBox="1"/>
      </xdr:nvSpPr>
      <xdr:spPr>
        <a:xfrm>
          <a:off x="0" y="9663486"/>
          <a:ext cx="11973339" cy="16264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Задача 5.</a:t>
          </a: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Аналитик собрал статистические данные между ценой акции перерабатывающей компании и ценой ресурса, который эта компания перерабатывает:</a:t>
          </a:r>
          <a:br>
            <a:rPr lang="ru-RU" sz="1400"/>
          </a:b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Месяц 1 2 3 4 5 6 7 8 9 10 11 12</a:t>
          </a:r>
          <a:br>
            <a:rPr lang="ru-RU" sz="1400"/>
          </a:b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Цена акции, $ 12,1 15,2 15,3 15,7 15,2 16,1 16,5 17,1 17,2 17,0 16,8 16,9</a:t>
          </a:r>
          <a:br>
            <a:rPr lang="ru-RU" sz="1400"/>
          </a:b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Цена ресурса, $ 115,0 119,0 121,0 130,0 131,0 150,0 155,0 172,0 174,0 168,0 161,0 159,0</a:t>
          </a:r>
          <a:br>
            <a:rPr lang="ru-RU" sz="1400"/>
          </a:br>
          <a:r>
            <a:rPr lang="ru-RU" sz="14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И предположил, что цена акции зависит от цены ресурса с задержкой на 1 месяц. Определить уравнение регрессии для этого предположения и сделать на его основе прогноз цены акции на 13 месяц.</a:t>
          </a:r>
          <a:endParaRPr lang="ru-RU" sz="1400"/>
        </a:p>
      </xdr:txBody>
    </xdr:sp>
    <xdr:clientData/>
  </xdr:oneCellAnchor>
  <xdr:oneCellAnchor>
    <xdr:from>
      <xdr:col>3</xdr:col>
      <xdr:colOff>675860</xdr:colOff>
      <xdr:row>21</xdr:row>
      <xdr:rowOff>152400</xdr:rowOff>
    </xdr:from>
    <xdr:ext cx="5151025" cy="2544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A0D6F4A-B411-994C-A051-A7649B685464}"/>
            </a:ext>
          </a:extLst>
        </xdr:cNvPr>
        <xdr:cNvSpPr txBox="1"/>
      </xdr:nvSpPr>
      <xdr:spPr>
        <a:xfrm>
          <a:off x="3419060" y="4048539"/>
          <a:ext cx="5151025" cy="2544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https://ru.extendoffice.com/excel/functions/excel-fv-function.html</a:t>
          </a:r>
          <a:r>
            <a:rPr lang="ru-RU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 - </a:t>
          </a:r>
          <a:r>
            <a:rPr lang="en-US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Excel </a:t>
          </a:r>
          <a:r>
            <a:rPr lang="ru-RU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Функция БС</a:t>
          </a:r>
        </a:p>
      </xdr:txBody>
    </xdr:sp>
    <xdr:clientData/>
  </xdr:oneCellAnchor>
  <xdr:oneCellAnchor>
    <xdr:from>
      <xdr:col>4</xdr:col>
      <xdr:colOff>231916</xdr:colOff>
      <xdr:row>30</xdr:row>
      <xdr:rowOff>66260</xdr:rowOff>
    </xdr:from>
    <xdr:ext cx="2729946" cy="41665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598B57D-F3AE-356E-5116-7A4EF0727FFD}"/>
            </a:ext>
          </a:extLst>
        </xdr:cNvPr>
        <xdr:cNvSpPr txBox="1"/>
      </xdr:nvSpPr>
      <xdr:spPr>
        <a:xfrm>
          <a:off x="3889516" y="5632173"/>
          <a:ext cx="2729946" cy="4166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100" b="0" i="1">
              <a:latin typeface="Times New Roman" panose="02020603050405020304" pitchFamily="18" charset="0"/>
              <a:cs typeface="Times New Roman" panose="02020603050405020304" pitchFamily="18" charset="0"/>
            </a:rPr>
            <a:t>Волатильность - функция стандартного отклонения. Сделать по выборке.</a:t>
          </a:r>
        </a:p>
      </xdr:txBody>
    </xdr:sp>
    <xdr:clientData/>
  </xdr:oneCellAnchor>
  <xdr:oneCellAnchor>
    <xdr:from>
      <xdr:col>0</xdr:col>
      <xdr:colOff>0</xdr:colOff>
      <xdr:row>77</xdr:row>
      <xdr:rowOff>46383</xdr:rowOff>
    </xdr:from>
    <xdr:ext cx="9700591" cy="46807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F7B0AAA-D128-806B-5DF5-4EB40D60990A}"/>
            </a:ext>
          </a:extLst>
        </xdr:cNvPr>
        <xdr:cNvSpPr txBox="1"/>
      </xdr:nvSpPr>
      <xdr:spPr>
        <a:xfrm>
          <a:off x="0" y="14875566"/>
          <a:ext cx="9700591" cy="468077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ПРОБОВАЛ</a:t>
          </a:r>
          <a:r>
            <a:rPr lang="ru-RU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ПОСЧИТАТЬ ВРУЧНУЮ И ЧЕРЕЗ "ДАННЫЕ - АНАЛИЗ ДАННЫХ - РЕГРЕССИЯ", КАК ДЕЛАЛ ЭТО 10 ЛЕТ НАЗАД В ВУЗЕ НА ЭКОНОМЕТРИКЕ (с помощью метода наименьших квадратов), НО УЖЕ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ru-RU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ЗАПУТАЛСЯ, ЧТО-ТО ЗАБЫЛ И ОШИБСЯ, НЕ ПОЛУЧИЛОСЬ, ВЕРНОЕ РЕШЕНИЕ ТОЛЬКО ВЫШЕ</a:t>
          </a:r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</xdr:col>
      <xdr:colOff>205409</xdr:colOff>
      <xdr:row>101</xdr:row>
      <xdr:rowOff>0</xdr:rowOff>
    </xdr:from>
    <xdr:ext cx="311104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7156412-569E-BD3F-0B38-A71ED84EAAB0}"/>
            </a:ext>
          </a:extLst>
        </xdr:cNvPr>
        <xdr:cNvSpPr txBox="1"/>
      </xdr:nvSpPr>
      <xdr:spPr>
        <a:xfrm>
          <a:off x="1424609" y="16631478"/>
          <a:ext cx="31110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100"/>
            <a:t>Находим</a:t>
          </a:r>
          <a:r>
            <a:rPr lang="ru-RU" sz="1100" baseline="0"/>
            <a:t> по этой таблице параметры регрессии:</a:t>
          </a:r>
          <a:endParaRPr lang="ru-RU" sz="1100"/>
        </a:p>
      </xdr:txBody>
    </xdr:sp>
    <xdr:clientData/>
  </xdr:oneCellAnchor>
  <xdr:twoCellAnchor>
    <xdr:from>
      <xdr:col>3</xdr:col>
      <xdr:colOff>854765</xdr:colOff>
      <xdr:row>62</xdr:row>
      <xdr:rowOff>165653</xdr:rowOff>
    </xdr:from>
    <xdr:to>
      <xdr:col>9</xdr:col>
      <xdr:colOff>72887</xdr:colOff>
      <xdr:row>76</xdr:row>
      <xdr:rowOff>13251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C7B9C87C-88F8-9CB6-FB87-589F947D5E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145</xdr:row>
      <xdr:rowOff>0</xdr:rowOff>
    </xdr:from>
    <xdr:to>
      <xdr:col>5</xdr:col>
      <xdr:colOff>609601</xdr:colOff>
      <xdr:row>155</xdr:row>
      <xdr:rowOff>25037</xdr:rowOff>
    </xdr:to>
    <xdr:graphicFrame macro="">
      <xdr:nvGraphicFramePr>
        <xdr:cNvPr id="38" name="Диаграмма 37">
          <a:extLst>
            <a:ext uri="{FF2B5EF4-FFF2-40B4-BE49-F238E27FC236}">
              <a16:creationId xmlns:a16="http://schemas.microsoft.com/office/drawing/2014/main" id="{BCE511FC-4EDC-4059-9A67-F2B8BCA90B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914400</xdr:colOff>
      <xdr:row>147</xdr:row>
      <xdr:rowOff>9797</xdr:rowOff>
    </xdr:from>
    <xdr:to>
      <xdr:col>6</xdr:col>
      <xdr:colOff>609601</xdr:colOff>
      <xdr:row>157</xdr:row>
      <xdr:rowOff>25037</xdr:rowOff>
    </xdr:to>
    <xdr:graphicFrame macro="">
      <xdr:nvGraphicFramePr>
        <xdr:cNvPr id="39" name="Диаграмма 38">
          <a:extLst>
            <a:ext uri="{FF2B5EF4-FFF2-40B4-BE49-F238E27FC236}">
              <a16:creationId xmlns:a16="http://schemas.microsoft.com/office/drawing/2014/main" id="{716A8DC1-87E9-4075-B9B1-A508C07CA2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609600</xdr:colOff>
      <xdr:row>149</xdr:row>
      <xdr:rowOff>9798</xdr:rowOff>
    </xdr:from>
    <xdr:to>
      <xdr:col>7</xdr:col>
      <xdr:colOff>609601</xdr:colOff>
      <xdr:row>159</xdr:row>
      <xdr:rowOff>32657</xdr:rowOff>
    </xdr:to>
    <xdr:graphicFrame macro="">
      <xdr:nvGraphicFramePr>
        <xdr:cNvPr id="40" name="Диаграмма 39">
          <a:extLst>
            <a:ext uri="{FF2B5EF4-FFF2-40B4-BE49-F238E27FC236}">
              <a16:creationId xmlns:a16="http://schemas.microsoft.com/office/drawing/2014/main" id="{3A8C3D09-C55C-4B0D-B757-30F0503642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609600</xdr:colOff>
      <xdr:row>151</xdr:row>
      <xdr:rowOff>9797</xdr:rowOff>
    </xdr:from>
    <xdr:to>
      <xdr:col>8</xdr:col>
      <xdr:colOff>609601</xdr:colOff>
      <xdr:row>161</xdr:row>
      <xdr:rowOff>40277</xdr:rowOff>
    </xdr:to>
    <xdr:graphicFrame macro="">
      <xdr:nvGraphicFramePr>
        <xdr:cNvPr id="41" name="Диаграмма 40">
          <a:extLst>
            <a:ext uri="{FF2B5EF4-FFF2-40B4-BE49-F238E27FC236}">
              <a16:creationId xmlns:a16="http://schemas.microsoft.com/office/drawing/2014/main" id="{55CF92B5-B249-43C9-81FF-22F364E7E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609601</xdr:colOff>
      <xdr:row>153</xdr:row>
      <xdr:rowOff>17417</xdr:rowOff>
    </xdr:from>
    <xdr:to>
      <xdr:col>9</xdr:col>
      <xdr:colOff>609601</xdr:colOff>
      <xdr:row>163</xdr:row>
      <xdr:rowOff>40278</xdr:rowOff>
    </xdr:to>
    <xdr:graphicFrame macro="">
      <xdr:nvGraphicFramePr>
        <xdr:cNvPr id="42" name="Диаграмма 41">
          <a:extLst>
            <a:ext uri="{FF2B5EF4-FFF2-40B4-BE49-F238E27FC236}">
              <a16:creationId xmlns:a16="http://schemas.microsoft.com/office/drawing/2014/main" id="{3970273A-E4D0-4887-82D5-1DD52597A8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609601</xdr:colOff>
      <xdr:row>155</xdr:row>
      <xdr:rowOff>25037</xdr:rowOff>
    </xdr:from>
    <xdr:to>
      <xdr:col>10</xdr:col>
      <xdr:colOff>609601</xdr:colOff>
      <xdr:row>165</xdr:row>
      <xdr:rowOff>40277</xdr:rowOff>
    </xdr:to>
    <xdr:graphicFrame macro="">
      <xdr:nvGraphicFramePr>
        <xdr:cNvPr id="43" name="Диаграмма 42">
          <a:extLst>
            <a:ext uri="{FF2B5EF4-FFF2-40B4-BE49-F238E27FC236}">
              <a16:creationId xmlns:a16="http://schemas.microsoft.com/office/drawing/2014/main" id="{DC7507E3-A68F-4249-8AA9-F0B8D0A89C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609601</xdr:colOff>
      <xdr:row>157</xdr:row>
      <xdr:rowOff>25037</xdr:rowOff>
    </xdr:from>
    <xdr:to>
      <xdr:col>11</xdr:col>
      <xdr:colOff>609601</xdr:colOff>
      <xdr:row>167</xdr:row>
      <xdr:rowOff>40277</xdr:rowOff>
    </xdr:to>
    <xdr:graphicFrame macro="">
      <xdr:nvGraphicFramePr>
        <xdr:cNvPr id="44" name="Диаграмма 43">
          <a:extLst>
            <a:ext uri="{FF2B5EF4-FFF2-40B4-BE49-F238E27FC236}">
              <a16:creationId xmlns:a16="http://schemas.microsoft.com/office/drawing/2014/main" id="{DADDAA81-42AC-4E84-B541-26FD05036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609601</xdr:colOff>
      <xdr:row>159</xdr:row>
      <xdr:rowOff>32657</xdr:rowOff>
    </xdr:from>
    <xdr:to>
      <xdr:col>12</xdr:col>
      <xdr:colOff>609601</xdr:colOff>
      <xdr:row>169</xdr:row>
      <xdr:rowOff>40277</xdr:rowOff>
    </xdr:to>
    <xdr:graphicFrame macro="">
      <xdr:nvGraphicFramePr>
        <xdr:cNvPr id="45" name="Диаграмма 44">
          <a:extLst>
            <a:ext uri="{FF2B5EF4-FFF2-40B4-BE49-F238E27FC236}">
              <a16:creationId xmlns:a16="http://schemas.microsoft.com/office/drawing/2014/main" id="{A72F2C9F-9F96-4B61-9EE9-876400A87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609601</xdr:colOff>
      <xdr:row>161</xdr:row>
      <xdr:rowOff>40277</xdr:rowOff>
    </xdr:from>
    <xdr:to>
      <xdr:col>13</xdr:col>
      <xdr:colOff>609601</xdr:colOff>
      <xdr:row>171</xdr:row>
      <xdr:rowOff>40277</xdr:rowOff>
    </xdr:to>
    <xdr:graphicFrame macro="">
      <xdr:nvGraphicFramePr>
        <xdr:cNvPr id="46" name="Диаграмма 45">
          <a:extLst>
            <a:ext uri="{FF2B5EF4-FFF2-40B4-BE49-F238E27FC236}">
              <a16:creationId xmlns:a16="http://schemas.microsoft.com/office/drawing/2014/main" id="{053576EC-7A10-4FD0-A9E6-A00CEA630C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609601</xdr:colOff>
      <xdr:row>163</xdr:row>
      <xdr:rowOff>40278</xdr:rowOff>
    </xdr:from>
    <xdr:to>
      <xdr:col>14</xdr:col>
      <xdr:colOff>609601</xdr:colOff>
      <xdr:row>173</xdr:row>
      <xdr:rowOff>43543</xdr:rowOff>
    </xdr:to>
    <xdr:graphicFrame macro="">
      <xdr:nvGraphicFramePr>
        <xdr:cNvPr id="47" name="Диаграмма 46">
          <a:extLst>
            <a:ext uri="{FF2B5EF4-FFF2-40B4-BE49-F238E27FC236}">
              <a16:creationId xmlns:a16="http://schemas.microsoft.com/office/drawing/2014/main" id="{37535994-E7BD-497B-BC56-953001F7F8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609601</xdr:colOff>
      <xdr:row>165</xdr:row>
      <xdr:rowOff>40277</xdr:rowOff>
    </xdr:from>
    <xdr:to>
      <xdr:col>15</xdr:col>
      <xdr:colOff>609601</xdr:colOff>
      <xdr:row>175</xdr:row>
      <xdr:rowOff>39189</xdr:rowOff>
    </xdr:to>
    <xdr:graphicFrame macro="">
      <xdr:nvGraphicFramePr>
        <xdr:cNvPr id="48" name="Диаграмма 47">
          <a:extLst>
            <a:ext uri="{FF2B5EF4-FFF2-40B4-BE49-F238E27FC236}">
              <a16:creationId xmlns:a16="http://schemas.microsoft.com/office/drawing/2014/main" id="{0D27BC3C-A01E-45EF-A0BA-F91A46A6E3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609601</xdr:colOff>
      <xdr:row>167</xdr:row>
      <xdr:rowOff>40277</xdr:rowOff>
    </xdr:from>
    <xdr:to>
      <xdr:col>16</xdr:col>
      <xdr:colOff>609601</xdr:colOff>
      <xdr:row>177</xdr:row>
      <xdr:rowOff>34835</xdr:rowOff>
    </xdr:to>
    <xdr:graphicFrame macro="">
      <xdr:nvGraphicFramePr>
        <xdr:cNvPr id="49" name="Диаграмма 48">
          <a:extLst>
            <a:ext uri="{FF2B5EF4-FFF2-40B4-BE49-F238E27FC236}">
              <a16:creationId xmlns:a16="http://schemas.microsoft.com/office/drawing/2014/main" id="{336DC773-87B9-48D4-88D6-59C23EDCEA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R143"/>
  <sheetViews>
    <sheetView tabSelected="1" zoomScale="115" zoomScaleNormal="115" workbookViewId="0">
      <selection activeCell="N145" sqref="N145"/>
    </sheetView>
  </sheetViews>
  <sheetFormatPr defaultColWidth="13.33203125" defaultRowHeight="14.4" x14ac:dyDescent="0.3"/>
  <cols>
    <col min="1" max="1" width="17.77734375" customWidth="1"/>
    <col min="7" max="7" width="13.33203125" customWidth="1"/>
  </cols>
  <sheetData>
    <row r="6" spans="2:7" x14ac:dyDescent="0.3">
      <c r="B6" s="58" t="s">
        <v>12</v>
      </c>
      <c r="C6" s="59"/>
      <c r="D6" s="11" t="s">
        <v>14</v>
      </c>
      <c r="F6" s="54" t="s">
        <v>13</v>
      </c>
      <c r="G6" s="55"/>
    </row>
    <row r="7" spans="2:7" x14ac:dyDescent="0.3">
      <c r="B7" s="11">
        <v>1</v>
      </c>
      <c r="C7" s="12">
        <v>0.15</v>
      </c>
      <c r="D7" s="13">
        <f>B7/36</f>
        <v>2.7777777777777776E-2</v>
      </c>
      <c r="F7" s="56">
        <f>SUMPRODUCT(C7:C12,D7:D12)</f>
        <v>2.777777777777777E-3</v>
      </c>
      <c r="G7" s="57"/>
    </row>
    <row r="8" spans="2:7" x14ac:dyDescent="0.3">
      <c r="B8" s="11">
        <v>2</v>
      </c>
      <c r="C8" s="12">
        <v>0.1</v>
      </c>
      <c r="D8" s="13">
        <f t="shared" ref="D8:D12" si="0">B8/36</f>
        <v>5.5555555555555552E-2</v>
      </c>
      <c r="F8" s="14"/>
    </row>
    <row r="9" spans="2:7" x14ac:dyDescent="0.3">
      <c r="B9" s="11">
        <v>3</v>
      </c>
      <c r="C9" s="12">
        <v>0.05</v>
      </c>
      <c r="D9" s="13">
        <f t="shared" si="0"/>
        <v>8.3333333333333329E-2</v>
      </c>
    </row>
    <row r="10" spans="2:7" x14ac:dyDescent="0.3">
      <c r="B10" s="11">
        <v>23</v>
      </c>
      <c r="C10" s="12">
        <v>0</v>
      </c>
      <c r="D10" s="13">
        <f t="shared" si="0"/>
        <v>0.63888888888888884</v>
      </c>
    </row>
    <row r="11" spans="2:7" x14ac:dyDescent="0.3">
      <c r="B11" s="11">
        <v>6</v>
      </c>
      <c r="C11" s="12">
        <v>-0.05</v>
      </c>
      <c r="D11" s="13">
        <f t="shared" si="0"/>
        <v>0.16666666666666666</v>
      </c>
    </row>
    <row r="12" spans="2:7" x14ac:dyDescent="0.3">
      <c r="B12" s="11">
        <v>1</v>
      </c>
      <c r="C12" s="12">
        <v>-0.1</v>
      </c>
      <c r="D12" s="13">
        <f t="shared" si="0"/>
        <v>2.7777777777777776E-2</v>
      </c>
    </row>
    <row r="19" spans="2:10" x14ac:dyDescent="0.3">
      <c r="B19" s="48" t="s">
        <v>17</v>
      </c>
      <c r="C19" s="48"/>
      <c r="D19" s="20">
        <v>0.05</v>
      </c>
      <c r="E19" s="12">
        <v>-0.02</v>
      </c>
      <c r="F19" s="12">
        <v>0.12</v>
      </c>
      <c r="G19" s="12">
        <v>7.0000000000000007E-2</v>
      </c>
      <c r="H19" s="12">
        <v>-0.04</v>
      </c>
      <c r="I19" s="12">
        <v>0.11</v>
      </c>
      <c r="J19" s="12">
        <v>0.09</v>
      </c>
    </row>
    <row r="20" spans="2:10" x14ac:dyDescent="0.3">
      <c r="B20" s="48" t="s">
        <v>20</v>
      </c>
      <c r="C20" s="48"/>
      <c r="D20" s="27">
        <f>1+D19</f>
        <v>1.05</v>
      </c>
      <c r="E20" s="24">
        <f t="shared" ref="E20:J20" si="1">1+E19</f>
        <v>0.98</v>
      </c>
      <c r="F20" s="24">
        <f t="shared" si="1"/>
        <v>1.1200000000000001</v>
      </c>
      <c r="G20" s="24">
        <f t="shared" si="1"/>
        <v>1.07</v>
      </c>
      <c r="H20" s="24">
        <f t="shared" si="1"/>
        <v>0.96</v>
      </c>
      <c r="I20" s="24">
        <f t="shared" si="1"/>
        <v>1.1100000000000001</v>
      </c>
      <c r="J20" s="24">
        <f t="shared" si="1"/>
        <v>1.0900000000000001</v>
      </c>
    </row>
    <row r="21" spans="2:10" x14ac:dyDescent="0.3">
      <c r="B21" s="11" t="s">
        <v>18</v>
      </c>
      <c r="C21" s="19">
        <v>100000</v>
      </c>
    </row>
    <row r="22" spans="2:10" x14ac:dyDescent="0.3">
      <c r="B22" s="11" t="s">
        <v>19</v>
      </c>
      <c r="C22" s="11">
        <v>5</v>
      </c>
    </row>
    <row r="23" spans="2:10" x14ac:dyDescent="0.3">
      <c r="B23" s="11" t="s">
        <v>21</v>
      </c>
      <c r="C23" s="21">
        <f>GEOMEAN(D20:J20)-1</f>
        <v>5.2667285863485791E-2</v>
      </c>
    </row>
    <row r="24" spans="2:10" x14ac:dyDescent="0.3">
      <c r="B24" s="22" t="s">
        <v>22</v>
      </c>
      <c r="C24" s="23">
        <f>FV(C23,C22,0,C21,1)</f>
        <v>-129257.46433998668</v>
      </c>
    </row>
    <row r="31" spans="2:10" x14ac:dyDescent="0.3">
      <c r="B31" s="48" t="s">
        <v>21</v>
      </c>
      <c r="C31" s="48"/>
      <c r="D31" s="25">
        <v>5.2667285863485798E-2</v>
      </c>
    </row>
    <row r="32" spans="2:10" x14ac:dyDescent="0.3">
      <c r="B32" s="48" t="s">
        <v>23</v>
      </c>
      <c r="C32" s="48"/>
      <c r="D32" s="25">
        <f>_xlfn.STDEV.S(D19:J19)</f>
        <v>6.2411842588070532E-2</v>
      </c>
    </row>
    <row r="33" spans="1:18" x14ac:dyDescent="0.3">
      <c r="B33" s="49" t="s">
        <v>24</v>
      </c>
      <c r="C33" s="50"/>
      <c r="D33" s="26">
        <f>D31/D32</f>
        <v>0.84386686371526354</v>
      </c>
    </row>
    <row r="34" spans="1:18" x14ac:dyDescent="0.3">
      <c r="B34" s="28"/>
      <c r="C34" s="28"/>
      <c r="D34" s="29"/>
    </row>
    <row r="42" spans="1:18" ht="15.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8" ht="18" x14ac:dyDescent="0.35">
      <c r="A43" s="6"/>
      <c r="B43" s="2"/>
      <c r="C43" s="3" t="s">
        <v>6</v>
      </c>
      <c r="D43" s="4" t="s">
        <v>7</v>
      </c>
      <c r="E43" s="4" t="s">
        <v>9</v>
      </c>
      <c r="F43" s="6"/>
      <c r="H43" s="46" t="s">
        <v>10</v>
      </c>
      <c r="I43" s="46"/>
      <c r="J43" s="8">
        <f>E44*D44+E45*D45+E46*D46</f>
        <v>3.8000000000000006E-2</v>
      </c>
      <c r="K43" s="6"/>
      <c r="L43" s="6"/>
      <c r="M43" s="6"/>
      <c r="N43" s="6"/>
      <c r="O43" s="6"/>
      <c r="P43" s="6"/>
      <c r="Q43" s="6"/>
      <c r="R43" s="6"/>
    </row>
    <row r="44" spans="1:18" ht="18" x14ac:dyDescent="0.35">
      <c r="A44" s="6"/>
      <c r="B44" s="2" t="s">
        <v>0</v>
      </c>
      <c r="C44" s="5" t="s">
        <v>3</v>
      </c>
      <c r="D44" s="7">
        <v>0.3</v>
      </c>
      <c r="E44" s="7">
        <v>0.01</v>
      </c>
      <c r="F44" s="6"/>
      <c r="H44" s="46" t="s">
        <v>16</v>
      </c>
      <c r="I44" s="46"/>
      <c r="J44" s="8">
        <f>D44*E44</f>
        <v>3.0000000000000001E-3</v>
      </c>
      <c r="K44" s="6"/>
      <c r="L44" s="6"/>
      <c r="M44" s="6"/>
      <c r="N44" s="6"/>
      <c r="O44" s="6"/>
      <c r="P44" s="6"/>
      <c r="Q44" s="6"/>
      <c r="R44" s="6"/>
    </row>
    <row r="45" spans="1:18" ht="18" x14ac:dyDescent="0.35">
      <c r="A45" s="6"/>
      <c r="B45" s="2" t="s">
        <v>1</v>
      </c>
      <c r="C45" s="5" t="s">
        <v>4</v>
      </c>
      <c r="D45" s="7">
        <v>0.5</v>
      </c>
      <c r="E45" s="7">
        <v>0.03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ht="18" x14ac:dyDescent="0.35">
      <c r="A46" s="6"/>
      <c r="B46" s="2" t="s">
        <v>2</v>
      </c>
      <c r="C46" s="5" t="s">
        <v>5</v>
      </c>
      <c r="D46" s="7">
        <v>0.2</v>
      </c>
      <c r="E46" s="7">
        <v>0.1</v>
      </c>
      <c r="F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ht="18" x14ac:dyDescent="0.35">
      <c r="A47" s="6"/>
      <c r="B47" s="6"/>
      <c r="C47" s="6"/>
      <c r="D47" s="6"/>
      <c r="E47" s="6"/>
      <c r="F47" s="6"/>
      <c r="G47" s="6"/>
      <c r="H47" s="6"/>
      <c r="I47" s="9" t="s">
        <v>11</v>
      </c>
      <c r="J47" s="10">
        <f>J44/J43</f>
        <v>7.8947368421052627E-2</v>
      </c>
      <c r="K47" s="6"/>
      <c r="L47" s="6"/>
      <c r="M47" s="6"/>
      <c r="N47" s="6"/>
      <c r="O47" s="6"/>
      <c r="P47" s="6"/>
      <c r="Q47" s="6"/>
      <c r="R47" s="6"/>
    </row>
    <row r="48" spans="1:18" ht="18" x14ac:dyDescent="0.35">
      <c r="A48" s="6"/>
      <c r="B48" s="47" t="s">
        <v>8</v>
      </c>
      <c r="C48" s="47"/>
      <c r="D48" s="47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60" spans="1:14" ht="15.6" x14ac:dyDescent="0.3">
      <c r="A60" s="15" t="s">
        <v>15</v>
      </c>
      <c r="B60" s="16">
        <v>1</v>
      </c>
      <c r="C60" s="16">
        <v>2</v>
      </c>
      <c r="D60" s="16">
        <v>3</v>
      </c>
      <c r="E60" s="16">
        <v>4</v>
      </c>
      <c r="F60" s="16">
        <v>5</v>
      </c>
      <c r="G60" s="16">
        <v>6</v>
      </c>
      <c r="H60" s="16">
        <v>7</v>
      </c>
      <c r="I60" s="16">
        <v>8</v>
      </c>
      <c r="J60" s="16">
        <v>9</v>
      </c>
      <c r="K60" s="16">
        <v>10</v>
      </c>
      <c r="L60" s="16">
        <v>11</v>
      </c>
      <c r="M60" s="16">
        <v>12</v>
      </c>
      <c r="N60" s="16">
        <v>13</v>
      </c>
    </row>
    <row r="61" spans="1:14" ht="15.6" x14ac:dyDescent="0.3">
      <c r="A61" s="15" t="s">
        <v>49</v>
      </c>
      <c r="B61" s="17">
        <v>12.1</v>
      </c>
      <c r="C61" s="37">
        <v>15.2</v>
      </c>
      <c r="D61" s="37">
        <v>15.3</v>
      </c>
      <c r="E61" s="37">
        <v>15.7</v>
      </c>
      <c r="F61" s="37">
        <v>15.2</v>
      </c>
      <c r="G61" s="37">
        <v>16.100000000000001</v>
      </c>
      <c r="H61" s="37">
        <v>16.5</v>
      </c>
      <c r="I61" s="37">
        <v>17.100000000000001</v>
      </c>
      <c r="J61" s="37">
        <v>17.2</v>
      </c>
      <c r="K61" s="37">
        <v>17</v>
      </c>
      <c r="L61" s="38">
        <v>16.8</v>
      </c>
      <c r="M61" s="38">
        <v>16.899999999999999</v>
      </c>
      <c r="N61" s="40">
        <f>B68*M62+C68</f>
        <v>16.733602605159945</v>
      </c>
    </row>
    <row r="62" spans="1:14" ht="15.6" x14ac:dyDescent="0.3">
      <c r="A62" s="15" t="s">
        <v>50</v>
      </c>
      <c r="B62" s="37">
        <v>115</v>
      </c>
      <c r="C62" s="37">
        <v>119</v>
      </c>
      <c r="D62" s="37">
        <v>121</v>
      </c>
      <c r="E62" s="37">
        <v>130</v>
      </c>
      <c r="F62" s="39">
        <v>131</v>
      </c>
      <c r="G62" s="37">
        <v>150</v>
      </c>
      <c r="H62" s="37">
        <v>155</v>
      </c>
      <c r="I62" s="37">
        <v>172</v>
      </c>
      <c r="J62" s="37">
        <v>174</v>
      </c>
      <c r="K62" s="37">
        <v>168</v>
      </c>
      <c r="L62" s="37">
        <v>161</v>
      </c>
      <c r="M62" s="17">
        <v>159</v>
      </c>
    </row>
    <row r="67" spans="1:3" x14ac:dyDescent="0.3">
      <c r="A67" s="11"/>
      <c r="B67" s="33" t="s">
        <v>76</v>
      </c>
      <c r="C67" s="33" t="s">
        <v>72</v>
      </c>
    </row>
    <row r="68" spans="1:3" x14ac:dyDescent="0.3">
      <c r="A68" s="11" t="s">
        <v>75</v>
      </c>
      <c r="B68" s="11" cm="1">
        <f t="array" ref="B68:C68">LINEST(C61:M61,B62:L62)</f>
        <v>3.3134827821956758E-2</v>
      </c>
      <c r="C68" s="11">
        <v>11.465164981468821</v>
      </c>
    </row>
    <row r="69" spans="1:3" ht="31.2" x14ac:dyDescent="0.3">
      <c r="A69" s="41" t="s">
        <v>77</v>
      </c>
      <c r="B69" s="51" t="s">
        <v>78</v>
      </c>
      <c r="C69" s="51"/>
    </row>
    <row r="82" spans="2:11" x14ac:dyDescent="0.3">
      <c r="B82" s="52" t="s">
        <v>81</v>
      </c>
      <c r="C82" s="52"/>
      <c r="D82" s="52"/>
      <c r="E82" s="52"/>
      <c r="F82" s="52"/>
      <c r="G82" s="53"/>
    </row>
    <row r="83" spans="2:11" x14ac:dyDescent="0.3">
      <c r="B83" s="35" t="s">
        <v>15</v>
      </c>
      <c r="C83" s="35" t="s">
        <v>63</v>
      </c>
      <c r="D83" s="35" t="s">
        <v>62</v>
      </c>
      <c r="E83" s="35" t="s">
        <v>65</v>
      </c>
      <c r="F83" s="35" t="s">
        <v>64</v>
      </c>
      <c r="G83" s="35" t="s">
        <v>66</v>
      </c>
      <c r="H83" s="35" t="s">
        <v>82</v>
      </c>
      <c r="I83" s="35" t="s">
        <v>83</v>
      </c>
      <c r="J83" s="35" t="s">
        <v>85</v>
      </c>
      <c r="K83" s="35" t="s">
        <v>84</v>
      </c>
    </row>
    <row r="84" spans="2:11" ht="15.6" x14ac:dyDescent="0.3">
      <c r="B84" s="11">
        <v>1</v>
      </c>
      <c r="C84" s="17">
        <v>15.2</v>
      </c>
      <c r="D84" s="17">
        <v>115</v>
      </c>
      <c r="E84" s="34">
        <f>C84^2</f>
        <v>231.04</v>
      </c>
      <c r="F84" s="34">
        <f>D84^2</f>
        <v>13225</v>
      </c>
      <c r="G84" s="11">
        <f>E84*F84</f>
        <v>3055504</v>
      </c>
      <c r="H84" s="34">
        <f>C84-$C$96</f>
        <v>-1.0727272727272741</v>
      </c>
      <c r="I84" s="34">
        <f>D84-$D$96</f>
        <v>-30.090909090909093</v>
      </c>
      <c r="J84" s="34">
        <f>I84^2</f>
        <v>905.46280991735557</v>
      </c>
      <c r="K84" s="44">
        <f t="shared" ref="K84:K94" si="2">H84*I84</f>
        <v>32.27933884297525</v>
      </c>
    </row>
    <row r="85" spans="2:11" ht="15.6" x14ac:dyDescent="0.3">
      <c r="B85" s="11">
        <v>2</v>
      </c>
      <c r="C85" s="17">
        <v>15.3</v>
      </c>
      <c r="D85" s="17">
        <v>119</v>
      </c>
      <c r="E85" s="34">
        <f t="shared" ref="E85:E94" si="3">C85^2</f>
        <v>234.09000000000003</v>
      </c>
      <c r="F85" s="34">
        <f t="shared" ref="F85:F94" si="4">D85^2</f>
        <v>14161</v>
      </c>
      <c r="G85" s="11">
        <f t="shared" ref="G85:G94" si="5">E85*F85</f>
        <v>3314948.49</v>
      </c>
      <c r="H85" s="34">
        <f t="shared" ref="H85:H94" si="6">C85-$C$96</f>
        <v>-0.97272727272727266</v>
      </c>
      <c r="I85" s="34">
        <f t="shared" ref="I85:I94" si="7">D85-$D$96</f>
        <v>-26.090909090909093</v>
      </c>
      <c r="J85" s="34">
        <f t="shared" ref="J85:J94" si="8">I85^2</f>
        <v>680.73553719008282</v>
      </c>
      <c r="K85" s="44">
        <f t="shared" si="2"/>
        <v>25.379338842975208</v>
      </c>
    </row>
    <row r="86" spans="2:11" ht="15.6" x14ac:dyDescent="0.3">
      <c r="B86" s="11">
        <v>3</v>
      </c>
      <c r="C86" s="17">
        <v>15.7</v>
      </c>
      <c r="D86" s="17">
        <v>121</v>
      </c>
      <c r="E86" s="34">
        <f t="shared" si="3"/>
        <v>246.48999999999998</v>
      </c>
      <c r="F86" s="34">
        <f t="shared" si="4"/>
        <v>14641</v>
      </c>
      <c r="G86" s="11">
        <f t="shared" si="5"/>
        <v>3608860.09</v>
      </c>
      <c r="H86" s="34">
        <f t="shared" si="6"/>
        <v>-0.57272727272727408</v>
      </c>
      <c r="I86" s="34">
        <f t="shared" si="7"/>
        <v>-24.090909090909093</v>
      </c>
      <c r="J86" s="34">
        <f t="shared" si="8"/>
        <v>580.37190082644645</v>
      </c>
      <c r="K86" s="44">
        <f t="shared" si="2"/>
        <v>13.797520661157058</v>
      </c>
    </row>
    <row r="87" spans="2:11" ht="15.6" x14ac:dyDescent="0.3">
      <c r="B87" s="11">
        <v>4</v>
      </c>
      <c r="C87" s="17">
        <v>15.2</v>
      </c>
      <c r="D87" s="17">
        <v>130</v>
      </c>
      <c r="E87" s="34">
        <f t="shared" si="3"/>
        <v>231.04</v>
      </c>
      <c r="F87" s="34">
        <f t="shared" si="4"/>
        <v>16900</v>
      </c>
      <c r="G87" s="11">
        <f t="shared" si="5"/>
        <v>3904576</v>
      </c>
      <c r="H87" s="34">
        <f t="shared" si="6"/>
        <v>-1.0727272727272741</v>
      </c>
      <c r="I87" s="34">
        <f t="shared" si="7"/>
        <v>-15.090909090909093</v>
      </c>
      <c r="J87" s="34">
        <f t="shared" si="8"/>
        <v>227.73553719008271</v>
      </c>
      <c r="K87" s="44">
        <f t="shared" si="2"/>
        <v>16.188429752066138</v>
      </c>
    </row>
    <row r="88" spans="2:11" ht="15.6" x14ac:dyDescent="0.3">
      <c r="B88" s="11">
        <v>5</v>
      </c>
      <c r="C88" s="17">
        <v>16.100000000000001</v>
      </c>
      <c r="D88" s="11">
        <v>131</v>
      </c>
      <c r="E88" s="34">
        <f t="shared" si="3"/>
        <v>259.21000000000004</v>
      </c>
      <c r="F88" s="34">
        <f t="shared" si="4"/>
        <v>17161</v>
      </c>
      <c r="G88" s="11">
        <f t="shared" si="5"/>
        <v>4448302.8100000005</v>
      </c>
      <c r="H88" s="34">
        <f t="shared" si="6"/>
        <v>-0.17272727272727195</v>
      </c>
      <c r="I88" s="34">
        <f t="shared" si="7"/>
        <v>-14.090909090909093</v>
      </c>
      <c r="J88" s="34">
        <f t="shared" si="8"/>
        <v>198.55371900826452</v>
      </c>
      <c r="K88" s="44">
        <f t="shared" si="2"/>
        <v>2.4338842975206507</v>
      </c>
    </row>
    <row r="89" spans="2:11" ht="15.6" x14ac:dyDescent="0.3">
      <c r="B89" s="11">
        <v>6</v>
      </c>
      <c r="C89" s="17">
        <v>16.5</v>
      </c>
      <c r="D89" s="17">
        <v>150</v>
      </c>
      <c r="E89" s="34">
        <f t="shared" si="3"/>
        <v>272.25</v>
      </c>
      <c r="F89" s="34">
        <f t="shared" si="4"/>
        <v>22500</v>
      </c>
      <c r="G89" s="11">
        <f t="shared" si="5"/>
        <v>6125625</v>
      </c>
      <c r="H89" s="34">
        <f t="shared" si="6"/>
        <v>0.22727272727272663</v>
      </c>
      <c r="I89" s="34">
        <f t="shared" si="7"/>
        <v>4.9090909090909065</v>
      </c>
      <c r="J89" s="34">
        <f t="shared" si="8"/>
        <v>24.099173553718984</v>
      </c>
      <c r="K89" s="44">
        <f t="shared" si="2"/>
        <v>1.1157024793388393</v>
      </c>
    </row>
    <row r="90" spans="2:11" ht="15.6" x14ac:dyDescent="0.3">
      <c r="B90" s="11">
        <v>7</v>
      </c>
      <c r="C90" s="17">
        <v>17.100000000000001</v>
      </c>
      <c r="D90" s="17">
        <v>155</v>
      </c>
      <c r="E90" s="34">
        <f t="shared" si="3"/>
        <v>292.41000000000003</v>
      </c>
      <c r="F90" s="34">
        <f t="shared" si="4"/>
        <v>24025</v>
      </c>
      <c r="G90" s="11">
        <f t="shared" si="5"/>
        <v>7025150.2500000009</v>
      </c>
      <c r="H90" s="34">
        <f t="shared" si="6"/>
        <v>0.82727272727272805</v>
      </c>
      <c r="I90" s="34">
        <f t="shared" si="7"/>
        <v>9.9090909090909065</v>
      </c>
      <c r="J90" s="34">
        <f t="shared" si="8"/>
        <v>98.190082644628049</v>
      </c>
      <c r="K90" s="44">
        <f t="shared" si="2"/>
        <v>8.1975206611570304</v>
      </c>
    </row>
    <row r="91" spans="2:11" ht="15.6" x14ac:dyDescent="0.3">
      <c r="B91" s="11">
        <v>8</v>
      </c>
      <c r="C91" s="17">
        <v>17.2</v>
      </c>
      <c r="D91" s="17">
        <v>172</v>
      </c>
      <c r="E91" s="34">
        <f t="shared" si="3"/>
        <v>295.83999999999997</v>
      </c>
      <c r="F91" s="34">
        <f t="shared" si="4"/>
        <v>29584</v>
      </c>
      <c r="G91" s="11">
        <f t="shared" si="5"/>
        <v>8752130.5599999987</v>
      </c>
      <c r="H91" s="34">
        <f t="shared" si="6"/>
        <v>0.92727272727272592</v>
      </c>
      <c r="I91" s="34">
        <f t="shared" si="7"/>
        <v>26.909090909090907</v>
      </c>
      <c r="J91" s="34">
        <f t="shared" si="8"/>
        <v>724.09917355371886</v>
      </c>
      <c r="K91" s="44">
        <f t="shared" si="2"/>
        <v>24.95206611570244</v>
      </c>
    </row>
    <row r="92" spans="2:11" ht="15.6" x14ac:dyDescent="0.3">
      <c r="B92" s="11">
        <v>9</v>
      </c>
      <c r="C92" s="17">
        <v>17</v>
      </c>
      <c r="D92" s="17">
        <v>174</v>
      </c>
      <c r="E92" s="34">
        <f t="shared" si="3"/>
        <v>289</v>
      </c>
      <c r="F92" s="34">
        <f t="shared" si="4"/>
        <v>30276</v>
      </c>
      <c r="G92" s="11">
        <f t="shared" si="5"/>
        <v>8749764</v>
      </c>
      <c r="H92" s="34">
        <f t="shared" si="6"/>
        <v>0.72727272727272663</v>
      </c>
      <c r="I92" s="34">
        <f t="shared" si="7"/>
        <v>28.909090909090907</v>
      </c>
      <c r="J92" s="34">
        <f t="shared" si="8"/>
        <v>835.73553719008248</v>
      </c>
      <c r="K92" s="44">
        <f t="shared" si="2"/>
        <v>21.024793388429732</v>
      </c>
    </row>
    <row r="93" spans="2:11" ht="15.6" x14ac:dyDescent="0.3">
      <c r="B93" s="11">
        <v>10</v>
      </c>
      <c r="C93" s="18">
        <v>16.8</v>
      </c>
      <c r="D93" s="17">
        <v>168</v>
      </c>
      <c r="E93" s="34">
        <f t="shared" si="3"/>
        <v>282.24</v>
      </c>
      <c r="F93" s="34">
        <f t="shared" si="4"/>
        <v>28224</v>
      </c>
      <c r="G93" s="11">
        <f t="shared" si="5"/>
        <v>7965941.7600000007</v>
      </c>
      <c r="H93" s="34">
        <f t="shared" si="6"/>
        <v>0.52727272727272734</v>
      </c>
      <c r="I93" s="34">
        <f t="shared" si="7"/>
        <v>22.909090909090907</v>
      </c>
      <c r="J93" s="34">
        <f t="shared" si="8"/>
        <v>524.8264462809916</v>
      </c>
      <c r="K93" s="44">
        <f t="shared" si="2"/>
        <v>12.079338842975206</v>
      </c>
    </row>
    <row r="94" spans="2:11" ht="15.6" x14ac:dyDescent="0.3">
      <c r="B94" s="11">
        <v>11</v>
      </c>
      <c r="C94" s="18">
        <v>16.899999999999999</v>
      </c>
      <c r="D94" s="17">
        <v>161</v>
      </c>
      <c r="E94" s="34">
        <f t="shared" si="3"/>
        <v>285.60999999999996</v>
      </c>
      <c r="F94" s="34">
        <f t="shared" si="4"/>
        <v>25921</v>
      </c>
      <c r="G94" s="11">
        <f t="shared" si="5"/>
        <v>7403296.8099999987</v>
      </c>
      <c r="H94" s="34">
        <f t="shared" si="6"/>
        <v>0.62727272727272521</v>
      </c>
      <c r="I94" s="34">
        <f t="shared" si="7"/>
        <v>15.909090909090907</v>
      </c>
      <c r="J94" s="34">
        <f t="shared" si="8"/>
        <v>253.09917355371891</v>
      </c>
      <c r="K94" s="44">
        <f t="shared" si="2"/>
        <v>9.9793388429751726</v>
      </c>
    </row>
    <row r="95" spans="2:11" x14ac:dyDescent="0.3">
      <c r="B95" s="11" t="s">
        <v>67</v>
      </c>
      <c r="C95" s="34">
        <f>SUM(C84:C94)</f>
        <v>179</v>
      </c>
      <c r="D95" s="34">
        <f>SUM(D84:D94)</f>
        <v>1596</v>
      </c>
      <c r="E95" s="34">
        <f>SUM(E84:E94)</f>
        <v>2919.22</v>
      </c>
      <c r="F95" s="34">
        <f>SUM(F84:F94)</f>
        <v>236618</v>
      </c>
      <c r="G95" s="34">
        <f>SUM(G84:G94)</f>
        <v>64354099.769999996</v>
      </c>
      <c r="H95" s="34"/>
      <c r="I95" s="34"/>
      <c r="J95" s="34">
        <f>SUM(J84:J94)</f>
        <v>5052.9090909090901</v>
      </c>
      <c r="K95" s="45">
        <f>SUM(K84:K94)</f>
        <v>167.42727272727274</v>
      </c>
    </row>
    <row r="96" spans="2:11" x14ac:dyDescent="0.3">
      <c r="B96" s="11" t="s">
        <v>68</v>
      </c>
      <c r="C96" s="34">
        <f>AVERAGE(C84:C94)</f>
        <v>16.272727272727273</v>
      </c>
      <c r="D96" s="34">
        <f>AVERAGE(D84:D94)</f>
        <v>145.09090909090909</v>
      </c>
      <c r="E96" s="34">
        <f>AVERAGE(E84:E94)</f>
        <v>265.38363636363636</v>
      </c>
      <c r="F96" s="34">
        <f>AVERAGE(F84:F94)</f>
        <v>21510.727272727272</v>
      </c>
      <c r="G96" s="43">
        <f>AVERAGE(G84:G94)</f>
        <v>5850372.7063636361</v>
      </c>
      <c r="H96" s="30"/>
      <c r="I96" s="30"/>
    </row>
    <row r="97" spans="2:4" x14ac:dyDescent="0.3">
      <c r="B97" s="36" t="s">
        <v>69</v>
      </c>
      <c r="C97" s="30">
        <f>F96-D96^2</f>
        <v>459.35537190082323</v>
      </c>
      <c r="D97" s="30">
        <f>E96-C96^2</f>
        <v>0.58198347107435211</v>
      </c>
    </row>
    <row r="98" spans="2:4" x14ac:dyDescent="0.3">
      <c r="B98" t="s">
        <v>70</v>
      </c>
      <c r="C98" s="32">
        <f>G96-C96*D96</f>
        <v>5848011.6815702477</v>
      </c>
    </row>
    <row r="99" spans="2:4" x14ac:dyDescent="0.3">
      <c r="B99" t="s">
        <v>71</v>
      </c>
      <c r="C99" s="31">
        <f>C98/(C97*D97)</f>
        <v>21875.036254934432</v>
      </c>
    </row>
    <row r="105" spans="2:4" x14ac:dyDescent="0.3">
      <c r="B105" t="s">
        <v>74</v>
      </c>
      <c r="C105">
        <f>(G96-C96*D96)/(F96-D96^2)</f>
        <v>12730.909529524035</v>
      </c>
    </row>
    <row r="106" spans="2:4" x14ac:dyDescent="0.3">
      <c r="B106" t="s">
        <v>73</v>
      </c>
      <c r="C106" s="42">
        <f>K95/J95^2</f>
        <v>6.5575745032838764E-6</v>
      </c>
    </row>
    <row r="109" spans="2:4" x14ac:dyDescent="0.3">
      <c r="B109" t="s">
        <v>25</v>
      </c>
    </row>
    <row r="110" spans="2:4" ht="15" thickBot="1" x14ac:dyDescent="0.35"/>
    <row r="111" spans="2:4" x14ac:dyDescent="0.3">
      <c r="B111" s="63" t="s">
        <v>26</v>
      </c>
      <c r="C111" s="63"/>
    </row>
    <row r="112" spans="2:4" x14ac:dyDescent="0.3">
      <c r="B112" s="60" t="s">
        <v>27</v>
      </c>
      <c r="C112" s="60">
        <v>0.93090163437304763</v>
      </c>
    </row>
    <row r="113" spans="2:10" x14ac:dyDescent="0.3">
      <c r="B113" s="60" t="s">
        <v>28</v>
      </c>
      <c r="C113" s="60">
        <v>0.86657785287841127</v>
      </c>
    </row>
    <row r="114" spans="2:10" x14ac:dyDescent="0.3">
      <c r="B114" s="60" t="s">
        <v>29</v>
      </c>
      <c r="C114" s="60">
        <v>-1.2222222222222223</v>
      </c>
    </row>
    <row r="115" spans="2:10" x14ac:dyDescent="0.3">
      <c r="B115" s="60" t="s">
        <v>30</v>
      </c>
      <c r="C115" s="60">
        <v>0.30806642993935346</v>
      </c>
    </row>
    <row r="116" spans="2:10" ht="15" thickBot="1" x14ac:dyDescent="0.35">
      <c r="B116" s="61" t="s">
        <v>31</v>
      </c>
      <c r="C116" s="61">
        <v>1</v>
      </c>
    </row>
    <row r="118" spans="2:10" ht="15" thickBot="1" x14ac:dyDescent="0.35">
      <c r="B118" t="s">
        <v>32</v>
      </c>
    </row>
    <row r="119" spans="2:10" x14ac:dyDescent="0.3">
      <c r="B119" s="62"/>
      <c r="C119" s="62" t="s">
        <v>37</v>
      </c>
      <c r="D119" s="62" t="s">
        <v>38</v>
      </c>
      <c r="E119" s="62" t="s">
        <v>39</v>
      </c>
      <c r="F119" s="62" t="s">
        <v>40</v>
      </c>
      <c r="G119" s="62" t="s">
        <v>41</v>
      </c>
    </row>
    <row r="120" spans="2:10" x14ac:dyDescent="0.3">
      <c r="B120" s="60" t="s">
        <v>33</v>
      </c>
      <c r="C120" s="60">
        <v>11</v>
      </c>
      <c r="D120" s="60">
        <v>5.547673854517976</v>
      </c>
      <c r="E120" s="60">
        <v>0.50433398677436148</v>
      </c>
      <c r="F120" s="60">
        <v>58.455067949088125</v>
      </c>
      <c r="G120" s="60" t="e">
        <v>#NUM!</v>
      </c>
    </row>
    <row r="121" spans="2:10" x14ac:dyDescent="0.3">
      <c r="B121" s="60" t="s">
        <v>34</v>
      </c>
      <c r="C121" s="60">
        <v>9</v>
      </c>
      <c r="D121" s="60">
        <v>0.85414432730020728</v>
      </c>
      <c r="E121" s="60">
        <v>9.4904925255578587E-2</v>
      </c>
      <c r="F121" s="60"/>
      <c r="G121" s="60"/>
    </row>
    <row r="122" spans="2:10" ht="15" thickBot="1" x14ac:dyDescent="0.35">
      <c r="B122" s="61" t="s">
        <v>35</v>
      </c>
      <c r="C122" s="61">
        <v>20</v>
      </c>
      <c r="D122" s="61">
        <v>6.4018181818181832</v>
      </c>
      <c r="E122" s="61"/>
      <c r="F122" s="61"/>
      <c r="G122" s="61"/>
    </row>
    <row r="123" spans="2:10" ht="15" thickBot="1" x14ac:dyDescent="0.35"/>
    <row r="124" spans="2:10" x14ac:dyDescent="0.3">
      <c r="B124" s="62"/>
      <c r="C124" s="62" t="s">
        <v>42</v>
      </c>
      <c r="D124" s="62" t="s">
        <v>30</v>
      </c>
      <c r="E124" s="62" t="s">
        <v>43</v>
      </c>
      <c r="F124" s="62" t="s">
        <v>44</v>
      </c>
      <c r="G124" s="62" t="s">
        <v>45</v>
      </c>
      <c r="H124" s="62" t="s">
        <v>46</v>
      </c>
      <c r="I124" s="62" t="s">
        <v>47</v>
      </c>
      <c r="J124" s="62" t="s">
        <v>48</v>
      </c>
    </row>
    <row r="125" spans="2:10" x14ac:dyDescent="0.3">
      <c r="B125" s="60" t="s">
        <v>36</v>
      </c>
      <c r="C125" s="60"/>
      <c r="D125" s="60"/>
      <c r="E125" s="60"/>
      <c r="F125" s="60"/>
      <c r="G125" s="60"/>
      <c r="H125" s="60"/>
      <c r="I125" s="60">
        <v>-3.1208893598946041E-306</v>
      </c>
      <c r="J125" s="60">
        <v>3.1209135810461726E-306</v>
      </c>
    </row>
    <row r="126" spans="2:10" x14ac:dyDescent="0.3">
      <c r="B126" s="60" t="s">
        <v>51</v>
      </c>
      <c r="C126" s="60"/>
      <c r="D126" s="60"/>
      <c r="E126" s="60"/>
      <c r="F126" s="60"/>
      <c r="G126" s="60"/>
      <c r="H126" s="60"/>
      <c r="I126" s="60">
        <v>-1.0685602156060045E-287</v>
      </c>
      <c r="J126" s="60">
        <v>1.0685602156060045E-287</v>
      </c>
    </row>
    <row r="127" spans="2:10" x14ac:dyDescent="0.3">
      <c r="B127" s="60" t="s">
        <v>52</v>
      </c>
      <c r="C127" s="60"/>
      <c r="D127" s="60"/>
      <c r="E127" s="60"/>
      <c r="F127" s="60"/>
      <c r="G127" s="60"/>
      <c r="H127" s="60"/>
      <c r="I127" s="60">
        <v>-1.4087131040135919E-306</v>
      </c>
      <c r="J127" s="60">
        <v>1.4101035550456204E-306</v>
      </c>
    </row>
    <row r="128" spans="2:10" x14ac:dyDescent="0.3">
      <c r="B128" s="60" t="s">
        <v>53</v>
      </c>
      <c r="C128" s="60"/>
      <c r="D128" s="60"/>
      <c r="E128" s="60"/>
      <c r="F128" s="60"/>
      <c r="G128" s="60"/>
      <c r="H128" s="60"/>
      <c r="I128" s="60">
        <v>-2.0128665979973153E-306</v>
      </c>
      <c r="J128" s="60">
        <v>2.014257049029333E-306</v>
      </c>
    </row>
    <row r="129" spans="2:10" x14ac:dyDescent="0.3">
      <c r="B129" s="60" t="s">
        <v>54</v>
      </c>
      <c r="C129" s="60"/>
      <c r="D129" s="60"/>
      <c r="E129" s="60"/>
      <c r="F129" s="60"/>
      <c r="G129" s="60"/>
      <c r="H129" s="60"/>
      <c r="I129" s="60">
        <v>0</v>
      </c>
      <c r="J129" s="60">
        <v>0</v>
      </c>
    </row>
    <row r="130" spans="2:10" x14ac:dyDescent="0.3">
      <c r="B130" s="60" t="s">
        <v>55</v>
      </c>
      <c r="C130" s="60"/>
      <c r="D130" s="60"/>
      <c r="E130" s="60"/>
      <c r="F130" s="60"/>
      <c r="G130" s="60"/>
      <c r="H130" s="60"/>
      <c r="I130" s="60">
        <v>2.2180653562622606E+74</v>
      </c>
      <c r="J130" s="60">
        <v>2.2180653562622606E+74</v>
      </c>
    </row>
    <row r="131" spans="2:10" x14ac:dyDescent="0.3">
      <c r="B131" s="60" t="s">
        <v>56</v>
      </c>
      <c r="C131" s="60"/>
      <c r="D131" s="60"/>
      <c r="E131" s="60"/>
      <c r="F131" s="60"/>
      <c r="G131" s="60"/>
      <c r="H131" s="60"/>
      <c r="I131" s="60">
        <v>-3.9803005736154348E-6</v>
      </c>
      <c r="J131" s="60">
        <v>-3.9803005736154348E-6</v>
      </c>
    </row>
    <row r="132" spans="2:10" x14ac:dyDescent="0.3">
      <c r="B132" s="60" t="s">
        <v>57</v>
      </c>
      <c r="C132" s="60"/>
      <c r="D132" s="60"/>
      <c r="E132" s="60"/>
      <c r="F132" s="60"/>
      <c r="G132" s="60"/>
      <c r="H132" s="60"/>
      <c r="I132" s="60">
        <v>0</v>
      </c>
      <c r="J132" s="60">
        <v>0</v>
      </c>
    </row>
    <row r="133" spans="2:10" x14ac:dyDescent="0.3">
      <c r="B133" s="60" t="s">
        <v>58</v>
      </c>
      <c r="C133" s="60"/>
      <c r="D133" s="60"/>
      <c r="E133" s="60"/>
      <c r="F133" s="60"/>
      <c r="G133" s="60"/>
      <c r="H133" s="60"/>
      <c r="I133" s="60">
        <v>0</v>
      </c>
      <c r="J133" s="60">
        <v>0</v>
      </c>
    </row>
    <row r="134" spans="2:10" x14ac:dyDescent="0.3">
      <c r="B134" s="60" t="s">
        <v>59</v>
      </c>
      <c r="C134" s="60"/>
      <c r="D134" s="60"/>
      <c r="E134" s="60"/>
      <c r="F134" s="60"/>
      <c r="G134" s="60"/>
      <c r="H134" s="60"/>
      <c r="I134" s="60">
        <v>0</v>
      </c>
      <c r="J134" s="60">
        <v>0</v>
      </c>
    </row>
    <row r="135" spans="2:10" x14ac:dyDescent="0.3">
      <c r="B135" s="60" t="s">
        <v>60</v>
      </c>
      <c r="C135" s="60">
        <v>11.465164981468821</v>
      </c>
      <c r="D135" s="60">
        <v>0.63562530753362101</v>
      </c>
      <c r="E135" s="60">
        <v>18.037615629176909</v>
      </c>
      <c r="F135" s="60">
        <v>2.2530500011344466E-8</v>
      </c>
      <c r="G135" s="60">
        <v>10.027280639175828</v>
      </c>
      <c r="H135" s="60">
        <v>12.903049323761813</v>
      </c>
      <c r="I135" s="60">
        <v>10.027280639175828</v>
      </c>
      <c r="J135" s="60">
        <v>12.903049323761813</v>
      </c>
    </row>
    <row r="136" spans="2:10" ht="15" thickBot="1" x14ac:dyDescent="0.35">
      <c r="B136" s="61" t="s">
        <v>61</v>
      </c>
      <c r="C136" s="61">
        <v>3.3134827821956758E-2</v>
      </c>
      <c r="D136" s="61">
        <v>4.3338475811699612E-3</v>
      </c>
      <c r="E136" s="61">
        <v>7.6455914061037911</v>
      </c>
      <c r="F136" s="61">
        <v>3.1731322079044836E-5</v>
      </c>
      <c r="G136" s="61">
        <v>2.3330983473737452E-2</v>
      </c>
      <c r="H136" s="61">
        <v>4.2938672170176065E-2</v>
      </c>
      <c r="I136" s="61">
        <v>2.3330983473737452E-2</v>
      </c>
      <c r="J136" s="61">
        <v>4.2938672170176065E-2</v>
      </c>
    </row>
    <row r="140" spans="2:10" x14ac:dyDescent="0.3">
      <c r="B140" t="s">
        <v>86</v>
      </c>
      <c r="F140" t="s">
        <v>79</v>
      </c>
    </row>
    <row r="141" spans="2:10" ht="15" thickBot="1" x14ac:dyDescent="0.35"/>
    <row r="142" spans="2:10" x14ac:dyDescent="0.3">
      <c r="B142" s="62" t="s">
        <v>87</v>
      </c>
      <c r="C142" s="62" t="s">
        <v>88</v>
      </c>
      <c r="D142" s="62" t="s">
        <v>89</v>
      </c>
      <c r="F142" s="62">
        <v>50</v>
      </c>
      <c r="G142" s="62">
        <v>15.2</v>
      </c>
    </row>
    <row r="143" spans="2:10" ht="15" thickBot="1" x14ac:dyDescent="0.35">
      <c r="B143" s="61">
        <v>1</v>
      </c>
      <c r="C143" s="61">
        <v>1931.482424166097</v>
      </c>
      <c r="D143" s="61">
        <v>-1916.2824241660969</v>
      </c>
      <c r="F143" s="61" t="s">
        <v>80</v>
      </c>
      <c r="G143" s="61" t="s">
        <v>63</v>
      </c>
    </row>
  </sheetData>
  <sortState xmlns:xlrd2="http://schemas.microsoft.com/office/spreadsheetml/2017/richdata2" ref="F142:G143">
    <sortCondition ref="G143"/>
  </sortState>
  <mergeCells count="13">
    <mergeCell ref="B69:C69"/>
    <mergeCell ref="B82:G82"/>
    <mergeCell ref="F6:G6"/>
    <mergeCell ref="F7:G7"/>
    <mergeCell ref="B6:C6"/>
    <mergeCell ref="H43:I43"/>
    <mergeCell ref="B48:D48"/>
    <mergeCell ref="H44:I44"/>
    <mergeCell ref="B19:C19"/>
    <mergeCell ref="B20:C20"/>
    <mergeCell ref="B31:C31"/>
    <mergeCell ref="B32:C32"/>
    <mergeCell ref="B33:C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Бердюгин</dc:creator>
  <cp:lastModifiedBy>Бердюгин Александр Александрович</cp:lastModifiedBy>
  <dcterms:created xsi:type="dcterms:W3CDTF">2015-06-05T18:19:34Z</dcterms:created>
  <dcterms:modified xsi:type="dcterms:W3CDTF">2023-10-03T11:32:03Z</dcterms:modified>
</cp:coreProperties>
</file>