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4F36316D-0C08-43D1-B4CE-DE8AE81E78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1" l="1"/>
  <c r="A17" i="1"/>
  <c r="B36" i="1" l="1"/>
  <c r="A30" i="1"/>
  <c r="B30" i="1"/>
  <c r="C30" i="1"/>
  <c r="C16" i="1"/>
  <c r="E24" i="1"/>
  <c r="D23" i="1"/>
  <c r="D12" i="1"/>
  <c r="B12" i="1"/>
  <c r="A16" i="1" s="1"/>
  <c r="N4" i="1"/>
  <c r="N5" i="1" s="1"/>
  <c r="N6" i="1" l="1"/>
  <c r="N7" i="1" s="1"/>
  <c r="N8" i="1" s="1"/>
  <c r="E39" i="1"/>
  <c r="B16" i="1" l="1"/>
  <c r="D16" i="1" s="1"/>
  <c r="E16" i="1" l="1"/>
  <c r="B43" i="1" s="1"/>
  <c r="B17" i="1"/>
  <c r="C17" i="1" s="1"/>
  <c r="A18" i="1"/>
  <c r="F43" i="1" l="1"/>
  <c r="D44" i="1"/>
  <c r="D43" i="1"/>
  <c r="D42" i="1"/>
  <c r="F16" i="1"/>
  <c r="A19" i="1"/>
  <c r="A32" i="1" s="1"/>
  <c r="D17" i="1"/>
  <c r="A31" i="1"/>
  <c r="B18" i="1"/>
  <c r="B31" i="1" s="1"/>
  <c r="A20" i="1" l="1"/>
  <c r="B19" i="1"/>
  <c r="C19" i="1" s="1"/>
  <c r="E17" i="1"/>
  <c r="B44" i="1" s="1"/>
  <c r="D18" i="1"/>
  <c r="C31" i="1" s="1"/>
  <c r="C18" i="1"/>
  <c r="A21" i="1"/>
  <c r="B20" i="1"/>
  <c r="C20" i="1" s="1"/>
  <c r="A33" i="1"/>
  <c r="D47" i="1" l="1"/>
  <c r="F46" i="1"/>
  <c r="D45" i="1"/>
  <c r="F44" i="1"/>
  <c r="F45" i="1"/>
  <c r="D46" i="1"/>
  <c r="F17" i="1"/>
  <c r="B32" i="1"/>
  <c r="D19" i="1"/>
  <c r="E18" i="1"/>
  <c r="F18" i="1" s="1"/>
  <c r="D20" i="1"/>
  <c r="B33" i="1"/>
  <c r="A22" i="1"/>
  <c r="B21" i="1"/>
  <c r="A34" i="1"/>
  <c r="B45" i="1" l="1"/>
  <c r="E19" i="1"/>
  <c r="F19" i="1" s="1"/>
  <c r="C32" i="1"/>
  <c r="C33" i="1"/>
  <c r="E20" i="1"/>
  <c r="F20" i="1" s="1"/>
  <c r="B34" i="1"/>
  <c r="D21" i="1"/>
  <c r="C21" i="1"/>
  <c r="A35" i="1"/>
  <c r="B22" i="1"/>
  <c r="A23" i="1"/>
  <c r="D48" i="1" l="1"/>
  <c r="F47" i="1"/>
  <c r="B46" i="1"/>
  <c r="B47" i="1" s="1"/>
  <c r="B35" i="1"/>
  <c r="D22" i="1"/>
  <c r="B23" i="1"/>
  <c r="A36" i="1"/>
  <c r="C22" i="1"/>
  <c r="C34" i="1"/>
  <c r="E21" i="1"/>
  <c r="F21" i="1" s="1"/>
  <c r="D49" i="1" l="1"/>
  <c r="F48" i="1"/>
  <c r="B48" i="1"/>
  <c r="D24" i="1"/>
  <c r="C23" i="1"/>
  <c r="C35" i="1"/>
  <c r="E22" i="1"/>
  <c r="F22" i="1" s="1"/>
  <c r="D50" i="1" l="1"/>
  <c r="F49" i="1"/>
  <c r="B49" i="1"/>
  <c r="N11" i="1"/>
  <c r="E23" i="1"/>
  <c r="C36" i="1"/>
  <c r="C38" i="1" s="1"/>
  <c r="B50" i="1" l="1"/>
  <c r="F23" i="1"/>
  <c r="N13" i="1"/>
  <c r="N14" i="1" s="1"/>
  <c r="N15" i="1" s="1"/>
  <c r="D31" i="1" s="1"/>
  <c r="D35" i="1" l="1"/>
  <c r="E35" i="1" s="1"/>
  <c r="I35" i="1" s="1"/>
  <c r="D34" i="1"/>
  <c r="D33" i="1"/>
  <c r="E33" i="1" s="1"/>
  <c r="I33" i="1" s="1"/>
  <c r="D32" i="1"/>
  <c r="F32" i="1" s="1"/>
  <c r="G32" i="1" s="1"/>
  <c r="D36" i="1"/>
  <c r="F36" i="1" s="1"/>
  <c r="G36" i="1" s="1"/>
  <c r="D30" i="1"/>
  <c r="E30" i="1" s="1"/>
  <c r="I30" i="1" s="1"/>
  <c r="E34" i="1"/>
  <c r="I34" i="1" s="1"/>
  <c r="F34" i="1"/>
  <c r="G34" i="1" s="1"/>
  <c r="E31" i="1"/>
  <c r="I31" i="1" s="1"/>
  <c r="F31" i="1"/>
  <c r="G31" i="1" s="1"/>
  <c r="F35" i="1" l="1"/>
  <c r="G35" i="1" s="1"/>
  <c r="H35" i="1" s="1"/>
  <c r="D38" i="1"/>
  <c r="E36" i="1"/>
  <c r="I36" i="1" s="1"/>
  <c r="F30" i="1"/>
  <c r="G30" i="1" s="1"/>
  <c r="H30" i="1" s="1"/>
  <c r="E32" i="1"/>
  <c r="I32" i="1" s="1"/>
  <c r="F33" i="1"/>
  <c r="G33" i="1" s="1"/>
  <c r="H33" i="1" s="1"/>
  <c r="H31" i="1"/>
  <c r="H34" i="1"/>
  <c r="H36" i="1" l="1"/>
  <c r="I38" i="1"/>
  <c r="E38" i="1"/>
  <c r="H32" i="1"/>
  <c r="H3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M13" authorId="0" shapeId="0" xr:uid="{5D108DE5-1579-492E-BA59-244F3610E4A4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Выборочная дисперсия
</t>
        </r>
      </text>
    </comment>
    <comment ref="M14" authorId="0" shapeId="0" xr:uid="{56234F76-85AD-4BA8-8684-3CC15542A65A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несмещенная оценка дисперсии</t>
        </r>
      </text>
    </comment>
    <comment ref="D15" authorId="0" shapeId="0" xr:uid="{44B838ED-8C06-41AA-9997-F3A9C39D5AC7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частота выборочного значения</t>
        </r>
      </text>
    </comment>
    <comment ref="E15" authorId="0" shapeId="0" xr:uid="{5E1A1548-EA27-4E47-AFC3-AA5F47940331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относительная частота</t>
        </r>
      </text>
    </comment>
    <comment ref="M15" authorId="0" shapeId="0" xr:uid="{F37AC910-3D5F-4614-8C91-340A696B089F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оценка среднего
квадратического отклонения</t>
        </r>
      </text>
    </comment>
    <comment ref="A46" authorId="0" shapeId="0" xr:uid="{110F6372-5B08-4242-8051-284127B402C1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Эмпирическая функцияраспределения</t>
        </r>
      </text>
    </comment>
  </commentList>
</comments>
</file>

<file path=xl/sharedStrings.xml><?xml version="1.0" encoding="utf-8"?>
<sst xmlns="http://schemas.openxmlformats.org/spreadsheetml/2006/main" count="54" uniqueCount="39">
  <si>
    <t>Кол-во интервалов по формуле Стерджесса k</t>
  </si>
  <si>
    <t>Округление k</t>
  </si>
  <si>
    <t>Объем выборки n</t>
  </si>
  <si>
    <t>Размах выборки W</t>
  </si>
  <si>
    <t xml:space="preserve">max = </t>
  </si>
  <si>
    <t xml:space="preserve">min = </t>
  </si>
  <si>
    <t>Длина каждого интервала h</t>
  </si>
  <si>
    <t>Округлив с точн. до 0,1 в большую сторону</t>
  </si>
  <si>
    <t>Интервальный статистический ряд</t>
  </si>
  <si>
    <t>[xi;</t>
  </si>
  <si>
    <t>xi+1)</t>
  </si>
  <si>
    <t>xi*</t>
  </si>
  <si>
    <t>ni</t>
  </si>
  <si>
    <t>ni/n</t>
  </si>
  <si>
    <t>ni/n/h</t>
  </si>
  <si>
    <t>Выборочное среднее</t>
  </si>
  <si>
    <t>x-cp=</t>
  </si>
  <si>
    <t>Выборочная дисперсия</t>
  </si>
  <si>
    <t>Dв=</t>
  </si>
  <si>
    <t>s=</t>
  </si>
  <si>
    <t>Проверка гипотезы о законе распределения по критерию Пирсона</t>
  </si>
  <si>
    <t>pi</t>
  </si>
  <si>
    <t>n*pi</t>
  </si>
  <si>
    <t>(ni-npi)^2</t>
  </si>
  <si>
    <t>ni^2/npi</t>
  </si>
  <si>
    <t>(ninpi)^2/npi</t>
  </si>
  <si>
    <t>Исходные данные</t>
  </si>
  <si>
    <t>Суммы</t>
  </si>
  <si>
    <t>ni-n*pi</t>
  </si>
  <si>
    <t xml:space="preserve">X2Расч = </t>
  </si>
  <si>
    <t xml:space="preserve">X2Крит = </t>
  </si>
  <si>
    <t xml:space="preserve">k-r-1 = </t>
  </si>
  <si>
    <t xml:space="preserve"> при x &lt;=</t>
  </si>
  <si>
    <t xml:space="preserve"> при</t>
  </si>
  <si>
    <t>&lt; x &lt;=</t>
  </si>
  <si>
    <t>при x &gt;</t>
  </si>
  <si>
    <t xml:space="preserve">F*n(x) = </t>
  </si>
  <si>
    <t>Вариант 21</t>
  </si>
  <si>
    <t>s^2=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</si>
</sst>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b/>
      <u/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1" fillId="5" borderId="0" xfId="0" applyFont="1" applyFill="1"/>
    <xf numFmtId="0" fontId="1" fillId="2" borderId="1" xfId="0" applyFont="1" applyFill="1" applyBorder="1"/>
    <xf numFmtId="0" fontId="1" fillId="4" borderId="1" xfId="0" applyFont="1" applyFill="1" applyBorder="1"/>
    <xf numFmtId="164" fontId="1" fillId="3" borderId="1" xfId="0" applyNumberFormat="1" applyFont="1" applyFill="1" applyBorder="1"/>
    <xf numFmtId="0" fontId="1" fillId="7" borderId="1" xfId="0" applyFont="1" applyFill="1" applyBorder="1"/>
    <xf numFmtId="165" fontId="1" fillId="3" borderId="1" xfId="0" applyNumberFormat="1" applyFont="1" applyFill="1" applyBorder="1"/>
    <xf numFmtId="165" fontId="1" fillId="5" borderId="0" xfId="0" applyNumberFormat="1" applyFont="1" applyFill="1"/>
    <xf numFmtId="0" fontId="4" fillId="0" borderId="0" xfId="0" applyFont="1"/>
    <xf numFmtId="2" fontId="4" fillId="0" borderId="0" xfId="0" applyNumberFormat="1" applyFont="1"/>
    <xf numFmtId="2" fontId="4" fillId="6" borderId="0" xfId="0" applyNumberFormat="1" applyFont="1" applyFill="1"/>
    <xf numFmtId="0" fontId="0" fillId="8" borderId="0" xfId="0" applyFill="1"/>
    <xf numFmtId="0" fontId="0" fillId="7" borderId="0" xfId="0" applyFill="1"/>
    <xf numFmtId="0" fontId="2" fillId="7" borderId="1" xfId="0" applyFont="1" applyFill="1" applyBorder="1"/>
    <xf numFmtId="0" fontId="1" fillId="9" borderId="0" xfId="0" applyFont="1" applyFill="1"/>
    <xf numFmtId="0" fontId="5" fillId="9" borderId="0" xfId="0" applyFont="1" applyFill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165" fontId="1" fillId="3" borderId="5" xfId="0" applyNumberFormat="1" applyFont="1" applyFill="1" applyBorder="1"/>
    <xf numFmtId="165" fontId="1" fillId="5" borderId="0" xfId="0" applyNumberFormat="1" applyFont="1" applyFill="1" applyBorder="1"/>
    <xf numFmtId="0" fontId="0" fillId="11" borderId="6" xfId="0" applyFill="1" applyBorder="1"/>
    <xf numFmtId="0" fontId="0" fillId="11" borderId="7" xfId="0" applyFill="1" applyBorder="1"/>
    <xf numFmtId="0" fontId="2" fillId="7" borderId="4" xfId="0" applyFont="1" applyFill="1" applyBorder="1"/>
    <xf numFmtId="0" fontId="0" fillId="3" borderId="1" xfId="0" applyFill="1" applyBorder="1"/>
    <xf numFmtId="2" fontId="0" fillId="3" borderId="1" xfId="0" applyNumberFormat="1" applyFill="1" applyBorder="1"/>
    <xf numFmtId="164" fontId="0" fillId="3" borderId="1" xfId="0" applyNumberFormat="1" applyFill="1" applyBorder="1"/>
    <xf numFmtId="0" fontId="0" fillId="12" borderId="1" xfId="0" applyFill="1" applyBorder="1"/>
    <xf numFmtId="0" fontId="1" fillId="13" borderId="1" xfId="0" applyFont="1" applyFill="1" applyBorder="1" applyAlignment="1">
      <alignment horizontal="right" vertical="center"/>
    </xf>
    <xf numFmtId="0" fontId="1" fillId="13" borderId="5" xfId="0" applyFont="1" applyFill="1" applyBorder="1" applyAlignment="1">
      <alignment horizontal="right" vertical="center"/>
    </xf>
    <xf numFmtId="0" fontId="0" fillId="14" borderId="2" xfId="0" applyFill="1" applyBorder="1"/>
    <xf numFmtId="0" fontId="0" fillId="14" borderId="4" xfId="0" applyFill="1" applyBorder="1"/>
    <xf numFmtId="0" fontId="0" fillId="14" borderId="3" xfId="0" applyFill="1" applyBorder="1"/>
    <xf numFmtId="0" fontId="2" fillId="4" borderId="1" xfId="0" applyFont="1" applyFill="1" applyBorder="1"/>
    <xf numFmtId="0" fontId="2" fillId="11" borderId="1" xfId="0" applyFont="1" applyFill="1" applyBorder="1"/>
    <xf numFmtId="11" fontId="2" fillId="4" borderId="1" xfId="0" applyNumberFormat="1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4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Лист1!$C$16:$C$23</c:f>
              <c:numCache>
                <c:formatCode>0.0</c:formatCode>
                <c:ptCount val="8"/>
                <c:pt idx="0">
                  <c:v>11.5</c:v>
                </c:pt>
                <c:pt idx="1">
                  <c:v>16.5</c:v>
                </c:pt>
                <c:pt idx="2">
                  <c:v>21.5</c:v>
                </c:pt>
                <c:pt idx="3">
                  <c:v>26.5</c:v>
                </c:pt>
                <c:pt idx="4">
                  <c:v>31.5</c:v>
                </c:pt>
                <c:pt idx="5">
                  <c:v>36.5</c:v>
                </c:pt>
                <c:pt idx="6">
                  <c:v>41.5</c:v>
                </c:pt>
                <c:pt idx="7">
                  <c:v>46.5</c:v>
                </c:pt>
              </c:numCache>
            </c:numRef>
          </c:cat>
          <c:val>
            <c:numRef>
              <c:f>Лист1!$F$16:$F$23</c:f>
              <c:numCache>
                <c:formatCode>0.000</c:formatCode>
                <c:ptCount val="8"/>
                <c:pt idx="0">
                  <c:v>2E-3</c:v>
                </c:pt>
                <c:pt idx="1">
                  <c:v>1.2E-2</c:v>
                </c:pt>
                <c:pt idx="2">
                  <c:v>0.03</c:v>
                </c:pt>
                <c:pt idx="3">
                  <c:v>3.2000000000000001E-2</c:v>
                </c:pt>
                <c:pt idx="4">
                  <c:v>6.2E-2</c:v>
                </c:pt>
                <c:pt idx="5">
                  <c:v>3.5999999999999997E-2</c:v>
                </c:pt>
                <c:pt idx="6">
                  <c:v>1.4000000000000002E-2</c:v>
                </c:pt>
                <c:pt idx="7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9-4F68-919A-1CA94CF2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897887631"/>
        <c:axId val="897885967"/>
      </c:barChart>
      <c:catAx>
        <c:axId val="8978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Середины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5967"/>
        <c:crosses val="autoZero"/>
        <c:auto val="1"/>
        <c:lblAlgn val="ctr"/>
        <c:lblOffset val="100"/>
        <c:noMultiLvlLbl val="0"/>
      </c:catAx>
      <c:valAx>
        <c:axId val="8978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эмпирической функции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(Лист1!$E$42,Лист1!$D$42)</c:f>
              <c:numCache>
                <c:formatCode>0.00</c:formatCode>
                <c:ptCount val="2"/>
                <c:pt idx="0" formatCode="General">
                  <c:v>-3</c:v>
                </c:pt>
                <c:pt idx="1">
                  <c:v>11.5</c:v>
                </c:pt>
              </c:numCache>
            </c:numRef>
          </c:xVal>
          <c:yVal>
            <c:numRef>
              <c:f>(Лист1!$B$42,Лист1!$B$42)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F0-4B34-9EEC-6E4BC9A551E5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(Лист1!$D$43,Лист1!$F$43)</c:f>
              <c:numCache>
                <c:formatCode>0.0</c:formatCode>
                <c:ptCount val="2"/>
                <c:pt idx="0">
                  <c:v>11.5</c:v>
                </c:pt>
                <c:pt idx="1">
                  <c:v>16.5</c:v>
                </c:pt>
              </c:numCache>
            </c:numRef>
          </c:xVal>
          <c:yVal>
            <c:numRef>
              <c:f>(Лист1!$B$43,Лист1!$B$43)</c:f>
              <c:numCache>
                <c:formatCode>General</c:formatCode>
                <c:ptCount val="2"/>
                <c:pt idx="0">
                  <c:v>0.01</c:v>
                </c:pt>
                <c:pt idx="1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0-4B34-9EEC-6E4BC9A551E5}"/>
            </c:ext>
          </c:extLst>
        </c:ser>
        <c:ser>
          <c:idx val="1"/>
          <c:order val="2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(Лист1!$D$44,Лист1!$F$44)</c:f>
              <c:numCache>
                <c:formatCode>0.0</c:formatCode>
                <c:ptCount val="2"/>
                <c:pt idx="0">
                  <c:v>16.5</c:v>
                </c:pt>
                <c:pt idx="1">
                  <c:v>21.5</c:v>
                </c:pt>
              </c:numCache>
            </c:numRef>
          </c:xVal>
          <c:yVal>
            <c:numRef>
              <c:f>(Лист1!$B$44,Лист1!$B$44)</c:f>
              <c:numCache>
                <c:formatCode>General</c:formatCode>
                <c:ptCount val="2"/>
                <c:pt idx="0">
                  <c:v>6.9999999999999993E-2</c:v>
                </c:pt>
                <c:pt idx="1">
                  <c:v>6.9999999999999993E-2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F0-4B34-9EEC-6E4BC9A551E5}"/>
            </c:ext>
          </c:extLst>
        </c:ser>
        <c:ser>
          <c:idx val="2"/>
          <c:order val="3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(Лист1!$D$45,Лист1!$F$45)</c:f>
              <c:numCache>
                <c:formatCode>0.0</c:formatCode>
                <c:ptCount val="2"/>
                <c:pt idx="0">
                  <c:v>21.5</c:v>
                </c:pt>
                <c:pt idx="1">
                  <c:v>26.5</c:v>
                </c:pt>
              </c:numCache>
            </c:numRef>
          </c:xVal>
          <c:yVal>
            <c:numRef>
              <c:f>(Лист1!$B$45,Лист1!$B$45)</c:f>
              <c:numCache>
                <c:formatCode>General</c:formatCode>
                <c:ptCount val="2"/>
                <c:pt idx="0">
                  <c:v>0.21999999999999997</c:v>
                </c:pt>
                <c:pt idx="1">
                  <c:v>0.21999999999999997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F0-4B34-9EEC-6E4BC9A551E5}"/>
            </c:ext>
          </c:extLst>
        </c:ser>
        <c:ser>
          <c:idx val="3"/>
          <c:order val="4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(Лист1!$D$46,Лист1!$F$46)</c:f>
              <c:numCache>
                <c:formatCode>0.0</c:formatCode>
                <c:ptCount val="2"/>
                <c:pt idx="0">
                  <c:v>26.5</c:v>
                </c:pt>
                <c:pt idx="1">
                  <c:v>31.5</c:v>
                </c:pt>
              </c:numCache>
            </c:numRef>
          </c:xVal>
          <c:yVal>
            <c:numRef>
              <c:f>(Лист1!$B$46,Лист1!$B$46)</c:f>
              <c:numCache>
                <c:formatCode>General</c:formatCode>
                <c:ptCount val="2"/>
                <c:pt idx="0">
                  <c:v>0.38</c:v>
                </c:pt>
                <c:pt idx="1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F0-4B34-9EEC-6E4BC9A551E5}"/>
            </c:ext>
          </c:extLst>
        </c:ser>
        <c:ser>
          <c:idx val="4"/>
          <c:order val="5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(Лист1!$D$47,Лист1!$F$47)</c:f>
              <c:numCache>
                <c:formatCode>0.0</c:formatCode>
                <c:ptCount val="2"/>
                <c:pt idx="0">
                  <c:v>31.5</c:v>
                </c:pt>
                <c:pt idx="1">
                  <c:v>36.5</c:v>
                </c:pt>
              </c:numCache>
            </c:numRef>
          </c:xVal>
          <c:yVal>
            <c:numRef>
              <c:f>(Лист1!$B$47,Лист1!$B$47)</c:f>
              <c:numCache>
                <c:formatCode>General</c:formatCode>
                <c:ptCount val="2"/>
                <c:pt idx="0">
                  <c:v>0.69</c:v>
                </c:pt>
                <c:pt idx="1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F0-4B34-9EEC-6E4BC9A551E5}"/>
            </c:ext>
          </c:extLst>
        </c:ser>
        <c:ser>
          <c:idx val="5"/>
          <c:order val="6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(Лист1!$D$48,Лист1!$F$48)</c:f>
              <c:numCache>
                <c:formatCode>0.0</c:formatCode>
                <c:ptCount val="2"/>
                <c:pt idx="0">
                  <c:v>36.5</c:v>
                </c:pt>
                <c:pt idx="1">
                  <c:v>41.5</c:v>
                </c:pt>
              </c:numCache>
            </c:numRef>
          </c:xVal>
          <c:yVal>
            <c:numRef>
              <c:f>(Лист1!$B$48,Лист1!$B$48)</c:f>
              <c:numCache>
                <c:formatCode>General</c:formatCode>
                <c:ptCount val="2"/>
                <c:pt idx="0">
                  <c:v>0.86999999999999988</c:v>
                </c:pt>
                <c:pt idx="1">
                  <c:v>0.86999999999999988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F0-4B34-9EEC-6E4BC9A551E5}"/>
            </c:ext>
          </c:extLst>
        </c:ser>
        <c:ser>
          <c:idx val="6"/>
          <c:order val="7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(Лист1!$D$49,Лист1!$F$49)</c:f>
              <c:numCache>
                <c:formatCode>0.0</c:formatCode>
                <c:ptCount val="2"/>
                <c:pt idx="0">
                  <c:v>41.5</c:v>
                </c:pt>
                <c:pt idx="1">
                  <c:v>46.5</c:v>
                </c:pt>
              </c:numCache>
            </c:numRef>
          </c:xVal>
          <c:yVal>
            <c:numRef>
              <c:f>(Лист1!$B$49,Лист1!$B$49)</c:f>
              <c:numCache>
                <c:formatCode>General</c:formatCode>
                <c:ptCount val="2"/>
                <c:pt idx="0">
                  <c:v>0.94</c:v>
                </c:pt>
                <c:pt idx="1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F0-4B34-9EEC-6E4BC9A551E5}"/>
            </c:ext>
          </c:extLst>
        </c:ser>
        <c:ser>
          <c:idx val="7"/>
          <c:order val="8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(Лист1!$D$50,Лист1!$E$50)</c:f>
              <c:numCache>
                <c:formatCode>General</c:formatCode>
                <c:ptCount val="2"/>
                <c:pt idx="0" formatCode="0.0">
                  <c:v>46.5</c:v>
                </c:pt>
                <c:pt idx="1">
                  <c:v>50</c:v>
                </c:pt>
              </c:numCache>
            </c:numRef>
          </c:xVal>
          <c:yVal>
            <c:numRef>
              <c:f>(Лист1!$B$50,Лист1!$B$50)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F0-4B34-9EEC-6E4BC9A55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219823"/>
        <c:axId val="918217743"/>
      </c:scatterChart>
      <c:valAx>
        <c:axId val="918219823"/>
        <c:scaling>
          <c:orientation val="minMax"/>
          <c:max val="50"/>
          <c:min val="-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217743"/>
        <c:crossesAt val="0"/>
        <c:crossBetween val="midCat"/>
        <c:majorUnit val="4"/>
        <c:minorUnit val="0.8"/>
      </c:valAx>
      <c:valAx>
        <c:axId val="918217743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219823"/>
        <c:crossesAt val="0"/>
        <c:crossBetween val="midCat"/>
        <c:majorUnit val="0.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16</xdr:row>
      <xdr:rowOff>194310</xdr:rowOff>
    </xdr:from>
    <xdr:to>
      <xdr:col>16</xdr:col>
      <xdr:colOff>130969</xdr:colOff>
      <xdr:row>30</xdr:row>
      <xdr:rowOff>171450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231913</xdr:colOff>
      <xdr:row>32</xdr:row>
      <xdr:rowOff>113888</xdr:rowOff>
    </xdr:from>
    <xdr:to>
      <xdr:col>17</xdr:col>
      <xdr:colOff>306456</xdr:colOff>
      <xdr:row>54</xdr:row>
      <xdr:rowOff>45556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7BCC1E9-5458-3F3E-7C93-5193C8058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topLeftCell="B1" zoomScale="81" zoomScaleNormal="70" workbookViewId="0">
      <selection activeCell="I39" sqref="I39"/>
    </sheetView>
  </sheetViews>
  <sheetFormatPr defaultRowHeight="15" x14ac:dyDescent="0.25"/>
  <cols>
    <col min="1" max="1" width="10.28515625" bestFit="1" customWidth="1"/>
    <col min="2" max="2" width="9.5703125" bestFit="1" customWidth="1"/>
    <col min="12" max="12" width="7.28515625" bestFit="1" customWidth="1"/>
    <col min="13" max="13" width="40.7109375" bestFit="1" customWidth="1"/>
  </cols>
  <sheetData>
    <row r="1" spans="1:14" ht="18.75" x14ac:dyDescent="0.3">
      <c r="A1" s="38" t="s">
        <v>37</v>
      </c>
      <c r="B1" s="38"/>
      <c r="C1" s="38"/>
      <c r="D1" s="39" t="s">
        <v>26</v>
      </c>
      <c r="E1" s="39"/>
      <c r="F1" s="39"/>
      <c r="G1" s="1"/>
      <c r="H1" s="1"/>
    </row>
    <row r="2" spans="1:14" x14ac:dyDescent="0.25">
      <c r="A2" s="30">
        <v>29</v>
      </c>
      <c r="B2" s="30">
        <v>30</v>
      </c>
      <c r="C2" s="30">
        <v>47</v>
      </c>
      <c r="D2" s="30">
        <v>49</v>
      </c>
      <c r="E2" s="30">
        <v>41</v>
      </c>
      <c r="F2" s="30">
        <v>34</v>
      </c>
      <c r="G2" s="30">
        <v>40</v>
      </c>
      <c r="H2" s="30">
        <v>31</v>
      </c>
      <c r="I2" s="30">
        <v>26</v>
      </c>
      <c r="J2" s="30">
        <v>31</v>
      </c>
    </row>
    <row r="3" spans="1:14" ht="18.75" x14ac:dyDescent="0.3">
      <c r="A3" s="30">
        <v>34</v>
      </c>
      <c r="B3" s="30">
        <v>37</v>
      </c>
      <c r="C3" s="30">
        <v>15</v>
      </c>
      <c r="D3" s="30">
        <v>25</v>
      </c>
      <c r="E3" s="30">
        <v>41</v>
      </c>
      <c r="F3" s="30">
        <v>22</v>
      </c>
      <c r="G3" s="30">
        <v>30</v>
      </c>
      <c r="H3" s="30">
        <v>33</v>
      </c>
      <c r="I3" s="30">
        <v>19</v>
      </c>
      <c r="J3" s="30">
        <v>32</v>
      </c>
      <c r="M3" s="1" t="s">
        <v>2</v>
      </c>
      <c r="N3" s="10">
        <v>100</v>
      </c>
    </row>
    <row r="4" spans="1:14" ht="18.75" x14ac:dyDescent="0.3">
      <c r="A4" s="30">
        <v>25</v>
      </c>
      <c r="B4" s="30">
        <v>39</v>
      </c>
      <c r="C4" s="30">
        <v>36</v>
      </c>
      <c r="D4" s="30">
        <v>25</v>
      </c>
      <c r="E4" s="30">
        <v>30</v>
      </c>
      <c r="F4" s="30">
        <v>34</v>
      </c>
      <c r="G4" s="30">
        <v>19</v>
      </c>
      <c r="H4" s="30">
        <v>38</v>
      </c>
      <c r="I4" s="30">
        <v>23</v>
      </c>
      <c r="J4" s="30">
        <v>40</v>
      </c>
      <c r="M4" s="1" t="s">
        <v>0</v>
      </c>
      <c r="N4" s="10">
        <f>1+LOG(N3,2)</f>
        <v>7.6438561897747253</v>
      </c>
    </row>
    <row r="5" spans="1:14" ht="18.75" x14ac:dyDescent="0.3">
      <c r="A5" s="30">
        <v>31</v>
      </c>
      <c r="B5" s="30">
        <v>49</v>
      </c>
      <c r="C5" s="30">
        <v>30</v>
      </c>
      <c r="D5" s="30">
        <v>24</v>
      </c>
      <c r="E5" s="30">
        <v>37</v>
      </c>
      <c r="F5" s="30">
        <v>34</v>
      </c>
      <c r="G5" s="30">
        <v>33</v>
      </c>
      <c r="H5" s="30">
        <v>30</v>
      </c>
      <c r="I5" s="30">
        <v>32</v>
      </c>
      <c r="J5" s="30">
        <v>43</v>
      </c>
      <c r="M5" s="1" t="s">
        <v>1</v>
      </c>
      <c r="N5" s="10">
        <f>ROUND(N4,0)</f>
        <v>8</v>
      </c>
    </row>
    <row r="6" spans="1:14" ht="18.75" x14ac:dyDescent="0.3">
      <c r="A6" s="30">
        <v>24</v>
      </c>
      <c r="B6" s="30">
        <v>18</v>
      </c>
      <c r="C6" s="30">
        <v>9</v>
      </c>
      <c r="D6" s="30">
        <v>44</v>
      </c>
      <c r="E6" s="30">
        <v>20</v>
      </c>
      <c r="F6" s="30">
        <v>18</v>
      </c>
      <c r="G6" s="30">
        <v>33</v>
      </c>
      <c r="H6" s="30">
        <v>36</v>
      </c>
      <c r="I6" s="30">
        <v>36</v>
      </c>
      <c r="J6" s="30">
        <v>31</v>
      </c>
      <c r="M6" s="1" t="s">
        <v>3</v>
      </c>
      <c r="N6" s="10">
        <f>D12-B12</f>
        <v>40</v>
      </c>
    </row>
    <row r="7" spans="1:14" ht="18.75" x14ac:dyDescent="0.3">
      <c r="A7" s="30">
        <v>46</v>
      </c>
      <c r="B7" s="30">
        <v>28</v>
      </c>
      <c r="C7" s="30">
        <v>35</v>
      </c>
      <c r="D7" s="30">
        <v>30</v>
      </c>
      <c r="E7" s="30">
        <v>15</v>
      </c>
      <c r="F7" s="30">
        <v>27</v>
      </c>
      <c r="G7" s="30">
        <v>29</v>
      </c>
      <c r="H7" s="30">
        <v>22</v>
      </c>
      <c r="I7" s="30">
        <v>27</v>
      </c>
      <c r="J7" s="30">
        <v>31</v>
      </c>
      <c r="M7" s="1" t="s">
        <v>6</v>
      </c>
      <c r="N7" s="10">
        <f>N6/N5</f>
        <v>5</v>
      </c>
    </row>
    <row r="8" spans="1:14" ht="18.75" x14ac:dyDescent="0.3">
      <c r="A8" s="30">
        <v>31</v>
      </c>
      <c r="B8" s="30">
        <v>21</v>
      </c>
      <c r="C8" s="30">
        <v>21</v>
      </c>
      <c r="D8" s="30">
        <v>35</v>
      </c>
      <c r="E8" s="30">
        <v>32</v>
      </c>
      <c r="F8" s="30">
        <v>17</v>
      </c>
      <c r="G8" s="30">
        <v>24</v>
      </c>
      <c r="H8" s="30">
        <v>32</v>
      </c>
      <c r="I8" s="30">
        <v>23</v>
      </c>
      <c r="J8" s="30">
        <v>32</v>
      </c>
      <c r="M8" s="1" t="s">
        <v>7</v>
      </c>
      <c r="N8" s="10">
        <f>_xlfn.CEILING.MATH(N7,0.1)</f>
        <v>5</v>
      </c>
    </row>
    <row r="9" spans="1:14" ht="18.75" x14ac:dyDescent="0.3">
      <c r="A9" s="30">
        <v>27</v>
      </c>
      <c r="B9" s="30">
        <v>19</v>
      </c>
      <c r="C9" s="30">
        <v>29</v>
      </c>
      <c r="D9" s="30">
        <v>29</v>
      </c>
      <c r="E9" s="30">
        <v>29</v>
      </c>
      <c r="F9" s="30">
        <v>37</v>
      </c>
      <c r="G9" s="30">
        <v>30</v>
      </c>
      <c r="H9" s="30">
        <v>29</v>
      </c>
      <c r="I9" s="30">
        <v>30</v>
      </c>
      <c r="J9" s="30">
        <v>35</v>
      </c>
      <c r="N9" s="10"/>
    </row>
    <row r="10" spans="1:14" ht="18.75" x14ac:dyDescent="0.3">
      <c r="A10" s="30">
        <v>21</v>
      </c>
      <c r="B10" s="30">
        <v>23</v>
      </c>
      <c r="C10" s="30">
        <v>28</v>
      </c>
      <c r="D10" s="30">
        <v>34</v>
      </c>
      <c r="E10" s="30">
        <v>17</v>
      </c>
      <c r="F10" s="30">
        <v>41</v>
      </c>
      <c r="G10" s="30">
        <v>28</v>
      </c>
      <c r="H10" s="30">
        <v>24</v>
      </c>
      <c r="I10" s="30">
        <v>47</v>
      </c>
      <c r="J10" s="30">
        <v>28</v>
      </c>
      <c r="M10" t="s">
        <v>15</v>
      </c>
      <c r="N10" s="10"/>
    </row>
    <row r="11" spans="1:14" ht="18.75" x14ac:dyDescent="0.3">
      <c r="A11" s="31">
        <v>36</v>
      </c>
      <c r="B11" s="31">
        <v>28</v>
      </c>
      <c r="C11" s="31">
        <v>38</v>
      </c>
      <c r="D11" s="31">
        <v>22</v>
      </c>
      <c r="E11" s="30">
        <v>32</v>
      </c>
      <c r="F11" s="30">
        <v>33</v>
      </c>
      <c r="G11" s="30">
        <v>23</v>
      </c>
      <c r="H11" s="30">
        <v>36</v>
      </c>
      <c r="I11" s="30">
        <v>31</v>
      </c>
      <c r="J11" s="30">
        <v>21</v>
      </c>
      <c r="M11" s="1" t="s">
        <v>16</v>
      </c>
      <c r="N11" s="12">
        <f>SUMPRODUCT(C16:C23,D16:D23)/100</f>
        <v>30.6</v>
      </c>
    </row>
    <row r="12" spans="1:14" ht="18.75" x14ac:dyDescent="0.3">
      <c r="A12" s="32" t="s">
        <v>5</v>
      </c>
      <c r="B12" s="34">
        <f>MIN(A2:J11)</f>
        <v>9</v>
      </c>
      <c r="C12" s="33" t="s">
        <v>4</v>
      </c>
      <c r="D12" s="34">
        <f>MAX(A2:J11)</f>
        <v>49</v>
      </c>
      <c r="M12" t="s">
        <v>17</v>
      </c>
      <c r="N12" s="10"/>
    </row>
    <row r="13" spans="1:14" ht="18.75" x14ac:dyDescent="0.3">
      <c r="M13" s="10" t="s">
        <v>18</v>
      </c>
      <c r="N13" s="11">
        <f>SUMPRODUCT(C16:C23,C16:C23,D16:D23)/100-N11*N11</f>
        <v>60.689999999999827</v>
      </c>
    </row>
    <row r="14" spans="1:14" ht="18.75" x14ac:dyDescent="0.3">
      <c r="A14" s="2" t="s">
        <v>8</v>
      </c>
      <c r="M14" s="10" t="s">
        <v>38</v>
      </c>
      <c r="N14" s="11">
        <f>N13*100/99</f>
        <v>61.303030303030127</v>
      </c>
    </row>
    <row r="15" spans="1:14" ht="18.75" x14ac:dyDescent="0.3">
      <c r="A15" s="4" t="s">
        <v>9</v>
      </c>
      <c r="B15" s="4" t="s">
        <v>10</v>
      </c>
      <c r="C15" s="4" t="s">
        <v>11</v>
      </c>
      <c r="D15" s="4" t="s">
        <v>12</v>
      </c>
      <c r="E15" s="4" t="s">
        <v>13</v>
      </c>
      <c r="F15" s="4" t="s">
        <v>14</v>
      </c>
      <c r="G15" s="3"/>
      <c r="M15" s="10" t="s">
        <v>19</v>
      </c>
      <c r="N15" s="12">
        <f>SQRT(N14)</f>
        <v>7.8296251700212398</v>
      </c>
    </row>
    <row r="16" spans="1:14" ht="15.75" x14ac:dyDescent="0.25">
      <c r="A16" s="5">
        <f>B12</f>
        <v>9</v>
      </c>
      <c r="B16" s="5">
        <f>A16+$N$8</f>
        <v>14</v>
      </c>
      <c r="C16" s="6">
        <f>(A16+B16)/2</f>
        <v>11.5</v>
      </c>
      <c r="D16" s="7">
        <f>COUNTIFS($A$2:$J$11,"&gt;="&amp;A16,$A$2:$J$11,"&lt;"&amp;B16)</f>
        <v>1</v>
      </c>
      <c r="E16" s="5">
        <f>D16/$N$3</f>
        <v>0.01</v>
      </c>
      <c r="F16" s="8">
        <f>E16/$N$8</f>
        <v>2E-3</v>
      </c>
      <c r="G16" s="9"/>
    </row>
    <row r="17" spans="1:9" ht="15.75" x14ac:dyDescent="0.25">
      <c r="A17" s="5">
        <f>A16+$N$8</f>
        <v>14</v>
      </c>
      <c r="B17" s="5">
        <f>A17+$N$8</f>
        <v>19</v>
      </c>
      <c r="C17" s="6">
        <f t="shared" ref="C17:C23" si="0">(A17+B17)/2</f>
        <v>16.5</v>
      </c>
      <c r="D17" s="7">
        <f t="shared" ref="D17:D22" si="1">COUNTIFS($A$2:$J$11,"&gt;="&amp;A17,$A$2:$J$11,"&lt;"&amp;B17)</f>
        <v>6</v>
      </c>
      <c r="E17" s="5">
        <f t="shared" ref="E17:E23" si="2">D17/$N$3</f>
        <v>0.06</v>
      </c>
      <c r="F17" s="8">
        <f t="shared" ref="F17:F23" si="3">E17/$N$8</f>
        <v>1.2E-2</v>
      </c>
      <c r="G17" s="9"/>
    </row>
    <row r="18" spans="1:9" ht="15.75" x14ac:dyDescent="0.25">
      <c r="A18" s="5">
        <f>A17+$N$8</f>
        <v>19</v>
      </c>
      <c r="B18" s="5">
        <f>A18+$N$8</f>
        <v>24</v>
      </c>
      <c r="C18" s="6">
        <f t="shared" si="0"/>
        <v>21.5</v>
      </c>
      <c r="D18" s="7">
        <f t="shared" si="1"/>
        <v>15</v>
      </c>
      <c r="E18" s="5">
        <f t="shared" si="2"/>
        <v>0.15</v>
      </c>
      <c r="F18" s="8">
        <f t="shared" si="3"/>
        <v>0.03</v>
      </c>
      <c r="G18" s="9"/>
    </row>
    <row r="19" spans="1:9" ht="15.75" x14ac:dyDescent="0.25">
      <c r="A19" s="5">
        <f t="shared" ref="A19:A23" si="4">A18+$N$8</f>
        <v>24</v>
      </c>
      <c r="B19" s="5">
        <f t="shared" ref="B19:B23" si="5">A19+$N$8</f>
        <v>29</v>
      </c>
      <c r="C19" s="6">
        <f t="shared" si="0"/>
        <v>26.5</v>
      </c>
      <c r="D19" s="7">
        <f t="shared" si="1"/>
        <v>16</v>
      </c>
      <c r="E19" s="5">
        <f t="shared" si="2"/>
        <v>0.16</v>
      </c>
      <c r="F19" s="8">
        <f t="shared" si="3"/>
        <v>3.2000000000000001E-2</v>
      </c>
      <c r="G19" s="9"/>
    </row>
    <row r="20" spans="1:9" ht="15.75" x14ac:dyDescent="0.25">
      <c r="A20" s="5">
        <f t="shared" si="4"/>
        <v>29</v>
      </c>
      <c r="B20" s="5">
        <f t="shared" si="5"/>
        <v>34</v>
      </c>
      <c r="C20" s="6">
        <f t="shared" si="0"/>
        <v>31.5</v>
      </c>
      <c r="D20" s="7">
        <f t="shared" si="1"/>
        <v>31</v>
      </c>
      <c r="E20" s="5">
        <f t="shared" si="2"/>
        <v>0.31</v>
      </c>
      <c r="F20" s="8">
        <f t="shared" si="3"/>
        <v>6.2E-2</v>
      </c>
      <c r="G20" s="9"/>
    </row>
    <row r="21" spans="1:9" ht="15.75" x14ac:dyDescent="0.25">
      <c r="A21" s="5">
        <f t="shared" si="4"/>
        <v>34</v>
      </c>
      <c r="B21" s="5">
        <f t="shared" si="5"/>
        <v>39</v>
      </c>
      <c r="C21" s="6">
        <f t="shared" si="0"/>
        <v>36.5</v>
      </c>
      <c r="D21" s="7">
        <f t="shared" si="1"/>
        <v>18</v>
      </c>
      <c r="E21" s="5">
        <f t="shared" si="2"/>
        <v>0.18</v>
      </c>
      <c r="F21" s="8">
        <f t="shared" si="3"/>
        <v>3.5999999999999997E-2</v>
      </c>
      <c r="G21" s="9"/>
    </row>
    <row r="22" spans="1:9" ht="15.75" x14ac:dyDescent="0.25">
      <c r="A22" s="5">
        <f t="shared" si="4"/>
        <v>39</v>
      </c>
      <c r="B22" s="5">
        <f t="shared" si="5"/>
        <v>44</v>
      </c>
      <c r="C22" s="6">
        <f t="shared" si="0"/>
        <v>41.5</v>
      </c>
      <c r="D22" s="7">
        <f t="shared" si="1"/>
        <v>7</v>
      </c>
      <c r="E22" s="5">
        <f t="shared" si="2"/>
        <v>7.0000000000000007E-2</v>
      </c>
      <c r="F22" s="8">
        <f>E22/$N$8</f>
        <v>1.4000000000000002E-2</v>
      </c>
      <c r="G22" s="9"/>
    </row>
    <row r="23" spans="1:9" ht="15.75" x14ac:dyDescent="0.25">
      <c r="A23" s="5">
        <f t="shared" si="4"/>
        <v>44</v>
      </c>
      <c r="B23" s="5">
        <f t="shared" si="5"/>
        <v>49</v>
      </c>
      <c r="C23" s="6">
        <f t="shared" si="0"/>
        <v>46.5</v>
      </c>
      <c r="D23" s="7">
        <f>COUNTIFS($A$2:$J$11,"&gt;="&amp;A23,$A$2:$J$11,"&lt;="&amp;B23)</f>
        <v>6</v>
      </c>
      <c r="E23" s="5">
        <f t="shared" si="2"/>
        <v>0.06</v>
      </c>
      <c r="F23" s="21">
        <f t="shared" si="3"/>
        <v>1.2E-2</v>
      </c>
      <c r="G23" s="9"/>
    </row>
    <row r="24" spans="1:9" ht="15.75" x14ac:dyDescent="0.25">
      <c r="D24" s="7">
        <f>SUM(D16:D23)</f>
        <v>100</v>
      </c>
      <c r="E24" s="5">
        <f>SUM(E16:E23)</f>
        <v>1</v>
      </c>
      <c r="F24" s="22"/>
    </row>
    <row r="28" spans="1:9" ht="18.75" x14ac:dyDescent="0.3">
      <c r="A28" s="2" t="s">
        <v>20</v>
      </c>
    </row>
    <row r="29" spans="1:9" ht="15.75" x14ac:dyDescent="0.25">
      <c r="A29" s="16" t="s">
        <v>9</v>
      </c>
      <c r="B29" s="16" t="s">
        <v>10</v>
      </c>
      <c r="C29" s="16" t="s">
        <v>12</v>
      </c>
      <c r="D29" s="16" t="s">
        <v>21</v>
      </c>
      <c r="E29" s="16" t="s">
        <v>22</v>
      </c>
      <c r="F29" s="16" t="s">
        <v>28</v>
      </c>
      <c r="G29" s="17" t="s">
        <v>23</v>
      </c>
      <c r="H29" s="17" t="s">
        <v>25</v>
      </c>
      <c r="I29" s="17" t="s">
        <v>24</v>
      </c>
    </row>
    <row r="30" spans="1:9" ht="15.75" x14ac:dyDescent="0.25">
      <c r="A30" s="35">
        <f>-1E+37</f>
        <v>-9.9999999999999995E+36</v>
      </c>
      <c r="B30" s="35">
        <f t="shared" ref="A30:B36" si="6">B17</f>
        <v>19</v>
      </c>
      <c r="C30" s="15">
        <f>D16+D17</f>
        <v>7</v>
      </c>
      <c r="D30" s="36">
        <f>_xlfn.NORM.DIST(B30,$N$11,$N$15,TRUE)-_xlfn.NORM.DIST(A30,$N$11,$N$15,TRUE)</f>
        <v>6.9229715581109755E-2</v>
      </c>
      <c r="E30" s="36">
        <f t="shared" ref="E30:E36" si="7">$N$3*D30</f>
        <v>6.9229715581109756</v>
      </c>
      <c r="F30" s="36">
        <f t="shared" ref="F30:F36" si="8">C30-$N$3*D30</f>
        <v>7.7028441889024357E-2</v>
      </c>
      <c r="G30" s="36">
        <f t="shared" ref="G30:G36" si="9">POWER(F30,2)</f>
        <v>5.9333808598508019E-3</v>
      </c>
      <c r="H30" s="36">
        <f t="shared" ref="H30:H36" si="10">G30/E30</f>
        <v>8.5705694585719251E-4</v>
      </c>
      <c r="I30" s="36">
        <f t="shared" ref="I30:I36" si="11">(POWER(C30,2))/E30</f>
        <v>7.0778854988348812</v>
      </c>
    </row>
    <row r="31" spans="1:9" ht="15.75" x14ac:dyDescent="0.25">
      <c r="A31" s="35">
        <f t="shared" si="6"/>
        <v>19</v>
      </c>
      <c r="B31" s="35">
        <f t="shared" si="6"/>
        <v>24</v>
      </c>
      <c r="C31" s="15">
        <f t="shared" ref="C31:C36" si="12">D18</f>
        <v>15</v>
      </c>
      <c r="D31" s="36">
        <f>_xlfn.NORM.DIST(B31,$N$11,$N$15,TRUE)-_xlfn.NORM.DIST(A31,$N$11,$N$15,TRUE)</f>
        <v>0.13039786474090753</v>
      </c>
      <c r="E31" s="36">
        <f t="shared" si="7"/>
        <v>13.039786474090754</v>
      </c>
      <c r="F31" s="36">
        <f t="shared" si="8"/>
        <v>1.9602135259092464</v>
      </c>
      <c r="G31" s="36">
        <f t="shared" si="9"/>
        <v>3.8424370671575598</v>
      </c>
      <c r="H31" s="36">
        <f t="shared" si="10"/>
        <v>0.29467024439336059</v>
      </c>
      <c r="I31" s="36">
        <f t="shared" si="11"/>
        <v>17.254883770302605</v>
      </c>
    </row>
    <row r="32" spans="1:9" ht="15.75" x14ac:dyDescent="0.25">
      <c r="A32" s="35">
        <f t="shared" si="6"/>
        <v>24</v>
      </c>
      <c r="B32" s="35">
        <f t="shared" si="6"/>
        <v>29</v>
      </c>
      <c r="C32" s="15">
        <f t="shared" si="12"/>
        <v>16</v>
      </c>
      <c r="D32" s="36">
        <f t="shared" ref="D32:D35" si="13">_xlfn.NORM.DIST(B32,$N$11,$N$15,TRUE)-_xlfn.NORM.DIST(A32,$N$11,$N$15,TRUE)</f>
        <v>0.21941161640040296</v>
      </c>
      <c r="E32" s="36">
        <f t="shared" si="7"/>
        <v>21.941161640040296</v>
      </c>
      <c r="F32" s="36">
        <f t="shared" si="8"/>
        <v>-5.9411616400402956</v>
      </c>
      <c r="G32" s="36">
        <f t="shared" si="9"/>
        <v>35.297401633086295</v>
      </c>
      <c r="H32" s="36">
        <f t="shared" si="10"/>
        <v>1.6087298481349446</v>
      </c>
      <c r="I32" s="36">
        <f t="shared" si="11"/>
        <v>11.667568208094648</v>
      </c>
    </row>
    <row r="33" spans="1:9" ht="15.75" x14ac:dyDescent="0.25">
      <c r="A33" s="35">
        <f t="shared" si="6"/>
        <v>29</v>
      </c>
      <c r="B33" s="35">
        <f t="shared" si="6"/>
        <v>34</v>
      </c>
      <c r="C33" s="15">
        <f t="shared" si="12"/>
        <v>31</v>
      </c>
      <c r="D33" s="36">
        <f t="shared" si="13"/>
        <v>0.24890666622882757</v>
      </c>
      <c r="E33" s="36">
        <f t="shared" si="7"/>
        <v>24.890666622882758</v>
      </c>
      <c r="F33" s="36">
        <f t="shared" si="8"/>
        <v>6.1093333771172418</v>
      </c>
      <c r="G33" s="36">
        <f t="shared" si="9"/>
        <v>37.323954312758765</v>
      </c>
      <c r="H33" s="36">
        <f t="shared" si="10"/>
        <v>1.4995160586999186</v>
      </c>
      <c r="I33" s="36">
        <f t="shared" si="11"/>
        <v>38.608849435817163</v>
      </c>
    </row>
    <row r="34" spans="1:9" ht="15.75" x14ac:dyDescent="0.25">
      <c r="A34" s="35">
        <f t="shared" si="6"/>
        <v>34</v>
      </c>
      <c r="B34" s="35">
        <f t="shared" si="6"/>
        <v>39</v>
      </c>
      <c r="C34" s="15">
        <f t="shared" si="12"/>
        <v>18</v>
      </c>
      <c r="D34" s="36">
        <f t="shared" si="13"/>
        <v>0.19038454266604876</v>
      </c>
      <c r="E34" s="36">
        <f t="shared" si="7"/>
        <v>19.038454266604877</v>
      </c>
      <c r="F34" s="36">
        <f t="shared" si="8"/>
        <v>-1.0384542666048766</v>
      </c>
      <c r="G34" s="36">
        <f t="shared" si="9"/>
        <v>1.0783872638298722</v>
      </c>
      <c r="H34" s="36">
        <f t="shared" si="10"/>
        <v>5.6642584987661435E-2</v>
      </c>
      <c r="I34" s="36">
        <f t="shared" si="11"/>
        <v>17.018188318382784</v>
      </c>
    </row>
    <row r="35" spans="1:9" ht="15.75" x14ac:dyDescent="0.25">
      <c r="A35" s="35">
        <f t="shared" si="6"/>
        <v>39</v>
      </c>
      <c r="B35" s="35">
        <f t="shared" si="6"/>
        <v>44</v>
      </c>
      <c r="C35" s="15">
        <f t="shared" si="12"/>
        <v>7</v>
      </c>
      <c r="D35" s="36">
        <f t="shared" si="13"/>
        <v>9.8170416161366014E-2</v>
      </c>
      <c r="E35" s="36">
        <f t="shared" si="7"/>
        <v>9.817041616136601</v>
      </c>
      <c r="F35" s="36">
        <f t="shared" si="8"/>
        <v>-2.817041616136601</v>
      </c>
      <c r="G35" s="36">
        <f t="shared" si="9"/>
        <v>7.9357234670455128</v>
      </c>
      <c r="H35" s="36">
        <f t="shared" si="10"/>
        <v>0.80836200734865971</v>
      </c>
      <c r="I35" s="36">
        <f t="shared" si="11"/>
        <v>4.9913203912120583</v>
      </c>
    </row>
    <row r="36" spans="1:9" ht="15.75" x14ac:dyDescent="0.25">
      <c r="A36" s="35">
        <f t="shared" si="6"/>
        <v>44</v>
      </c>
      <c r="B36" s="37">
        <f>10000000000</f>
        <v>10000000000</v>
      </c>
      <c r="C36" s="15">
        <f t="shared" si="12"/>
        <v>6</v>
      </c>
      <c r="D36" s="36">
        <f>1-_xlfn.NORM.DIST(A36,$N$11,$N$15,TRUE)</f>
        <v>4.349917822133742E-2</v>
      </c>
      <c r="E36" s="36">
        <f t="shared" si="7"/>
        <v>4.349917822133742</v>
      </c>
      <c r="F36" s="36">
        <f t="shared" si="8"/>
        <v>1.650082177866258</v>
      </c>
      <c r="G36" s="36">
        <f t="shared" si="9"/>
        <v>2.7227711937118531</v>
      </c>
      <c r="H36" s="36">
        <f t="shared" si="10"/>
        <v>0.6259362371991356</v>
      </c>
      <c r="I36" s="36">
        <f t="shared" si="11"/>
        <v>8.2760184150653942</v>
      </c>
    </row>
    <row r="37" spans="1:9" x14ac:dyDescent="0.25">
      <c r="A37" s="13"/>
      <c r="B37" s="13"/>
      <c r="C37" s="13"/>
      <c r="D37" s="13"/>
      <c r="E37" s="13"/>
      <c r="F37" s="13"/>
      <c r="G37" s="13"/>
      <c r="H37" s="13"/>
      <c r="I37" s="13"/>
    </row>
    <row r="38" spans="1:9" ht="15.75" x14ac:dyDescent="0.25">
      <c r="A38" s="40" t="s">
        <v>27</v>
      </c>
      <c r="B38" s="41"/>
      <c r="C38" s="25">
        <f>SUM(C30:C36)</f>
        <v>100</v>
      </c>
      <c r="D38" s="20">
        <f>SUM(D30:D36)</f>
        <v>1</v>
      </c>
      <c r="E38" s="19">
        <f>SUM(E30:E36)</f>
        <v>100.00000000000001</v>
      </c>
      <c r="F38" s="14"/>
      <c r="G38" s="18" t="s">
        <v>29</v>
      </c>
      <c r="H38" s="20">
        <f>SUM(H30:H36)</f>
        <v>4.8947140377095373</v>
      </c>
      <c r="I38" s="19">
        <f>SUM(I30:I36)</f>
        <v>104.89471403770953</v>
      </c>
    </row>
    <row r="39" spans="1:9" x14ac:dyDescent="0.25">
      <c r="D39" s="23" t="s">
        <v>31</v>
      </c>
      <c r="E39" s="24">
        <f>N5-2-1</f>
        <v>5</v>
      </c>
      <c r="F39" s="14"/>
      <c r="G39" s="18" t="s">
        <v>30</v>
      </c>
      <c r="H39" s="19">
        <f>_xlfn.CHISQ.INV.RT(0.05,E39)</f>
        <v>11.070497693516353</v>
      </c>
    </row>
    <row r="42" spans="1:9" x14ac:dyDescent="0.25">
      <c r="B42" s="26">
        <v>0</v>
      </c>
      <c r="C42" s="26" t="s">
        <v>32</v>
      </c>
      <c r="D42" s="27">
        <f>C16</f>
        <v>11.5</v>
      </c>
      <c r="E42" s="26">
        <v>-3</v>
      </c>
      <c r="F42" s="26"/>
    </row>
    <row r="43" spans="1:9" x14ac:dyDescent="0.25">
      <c r="B43" s="26">
        <f>E16</f>
        <v>0.01</v>
      </c>
      <c r="C43" s="26" t="s">
        <v>33</v>
      </c>
      <c r="D43" s="28">
        <f t="shared" ref="D43:D50" si="14">C16</f>
        <v>11.5</v>
      </c>
      <c r="E43" s="26" t="s">
        <v>34</v>
      </c>
      <c r="F43" s="28">
        <f t="shared" ref="F43:F49" si="15">C17</f>
        <v>16.5</v>
      </c>
    </row>
    <row r="44" spans="1:9" x14ac:dyDescent="0.25">
      <c r="B44" s="26">
        <f t="shared" ref="B44:B50" si="16">SUM(B43, E17)</f>
        <v>6.9999999999999993E-2</v>
      </c>
      <c r="C44" s="26" t="s">
        <v>33</v>
      </c>
      <c r="D44" s="28">
        <f t="shared" si="14"/>
        <v>16.5</v>
      </c>
      <c r="E44" s="26" t="s">
        <v>34</v>
      </c>
      <c r="F44" s="28">
        <f t="shared" si="15"/>
        <v>21.5</v>
      </c>
    </row>
    <row r="45" spans="1:9" x14ac:dyDescent="0.25">
      <c r="B45" s="26">
        <f t="shared" si="16"/>
        <v>0.21999999999999997</v>
      </c>
      <c r="C45" s="26" t="s">
        <v>33</v>
      </c>
      <c r="D45" s="28">
        <f t="shared" si="14"/>
        <v>21.5</v>
      </c>
      <c r="E45" s="26" t="s">
        <v>34</v>
      </c>
      <c r="F45" s="28">
        <f t="shared" si="15"/>
        <v>26.5</v>
      </c>
    </row>
    <row r="46" spans="1:9" x14ac:dyDescent="0.25">
      <c r="A46" s="29" t="s">
        <v>36</v>
      </c>
      <c r="B46" s="26">
        <f t="shared" si="16"/>
        <v>0.38</v>
      </c>
      <c r="C46" s="26" t="s">
        <v>33</v>
      </c>
      <c r="D46" s="28">
        <f t="shared" si="14"/>
        <v>26.5</v>
      </c>
      <c r="E46" s="26" t="s">
        <v>34</v>
      </c>
      <c r="F46" s="28">
        <f t="shared" si="15"/>
        <v>31.5</v>
      </c>
    </row>
    <row r="47" spans="1:9" x14ac:dyDescent="0.25">
      <c r="B47" s="26">
        <f t="shared" si="16"/>
        <v>0.69</v>
      </c>
      <c r="C47" s="26" t="s">
        <v>33</v>
      </c>
      <c r="D47" s="28">
        <f t="shared" si="14"/>
        <v>31.5</v>
      </c>
      <c r="E47" s="26" t="s">
        <v>34</v>
      </c>
      <c r="F47" s="28">
        <f t="shared" si="15"/>
        <v>36.5</v>
      </c>
    </row>
    <row r="48" spans="1:9" x14ac:dyDescent="0.25">
      <c r="B48" s="26">
        <f t="shared" si="16"/>
        <v>0.86999999999999988</v>
      </c>
      <c r="C48" s="26" t="s">
        <v>33</v>
      </c>
      <c r="D48" s="28">
        <f t="shared" si="14"/>
        <v>36.5</v>
      </c>
      <c r="E48" s="26" t="s">
        <v>34</v>
      </c>
      <c r="F48" s="28">
        <f t="shared" si="15"/>
        <v>41.5</v>
      </c>
    </row>
    <row r="49" spans="2:6" x14ac:dyDescent="0.25">
      <c r="B49" s="26">
        <f t="shared" si="16"/>
        <v>0.94</v>
      </c>
      <c r="C49" s="26" t="s">
        <v>33</v>
      </c>
      <c r="D49" s="28">
        <f t="shared" si="14"/>
        <v>41.5</v>
      </c>
      <c r="E49" s="26" t="s">
        <v>34</v>
      </c>
      <c r="F49" s="28">
        <f t="shared" si="15"/>
        <v>46.5</v>
      </c>
    </row>
    <row r="50" spans="2:6" x14ac:dyDescent="0.25">
      <c r="B50" s="26">
        <f t="shared" si="16"/>
        <v>1</v>
      </c>
      <c r="C50" s="26" t="s">
        <v>35</v>
      </c>
      <c r="D50" s="28">
        <f t="shared" si="14"/>
        <v>46.5</v>
      </c>
      <c r="E50" s="26">
        <v>50</v>
      </c>
      <c r="F50" s="28"/>
    </row>
  </sheetData>
  <mergeCells count="3">
    <mergeCell ref="A1:C1"/>
    <mergeCell ref="D1:F1"/>
    <mergeCell ref="A38:B38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2022-12-16T17:45:01Z</dcterms:modified>
</cp:coreProperties>
</file>